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Cálculos" sheetId="1" r:id="rId1"/>
    <sheet name="Composição" sheetId="2" r:id="rId2"/>
  </sheets>
  <definedNames/>
  <calcPr fullCalcOnLoad="1"/>
</workbook>
</file>

<file path=xl/sharedStrings.xml><?xml version="1.0" encoding="utf-8"?>
<sst xmlns="http://schemas.openxmlformats.org/spreadsheetml/2006/main" count="159" uniqueCount="81">
  <si>
    <t>CÁLCULOS PARA BALANCEAMENTO DE RAÇÃO BOVINA</t>
  </si>
  <si>
    <t>PV DO ANIMAL</t>
  </si>
  <si>
    <t>Kg/LEITE/DIA</t>
  </si>
  <si>
    <t>%GORDURA</t>
  </si>
  <si>
    <t>TABELA Nº 03</t>
  </si>
  <si>
    <t>(PELA % GORDURA)</t>
  </si>
  <si>
    <t>DISCRIMINAÇAO</t>
  </si>
  <si>
    <t>NTD(Kg)</t>
  </si>
  <si>
    <t>PB(g)</t>
  </si>
  <si>
    <t>Ca(g)</t>
  </si>
  <si>
    <t>P(%)</t>
  </si>
  <si>
    <t>LACTAÇÃO</t>
  </si>
  <si>
    <t>EXIG. TOTAIS</t>
  </si>
  <si>
    <t>MATRIZ EM LACTAÇÃO</t>
  </si>
  <si>
    <t>TABELAS</t>
  </si>
  <si>
    <t>PV(Kg)</t>
  </si>
  <si>
    <t>Obs: Dados extraídos da tabela para cálculo de ração do autor Joaquim Campos (UFV - Viçosa)</t>
  </si>
  <si>
    <t>TABELA - 2 - MANTENÇA DE VACAS SECAS COM 7 A 9 MESES DE GESTAÇÃO</t>
  </si>
  <si>
    <t>TABELA - 1 - MANTENÇA DE VACAS ADULTAS EM LACTAÇÃO</t>
  </si>
  <si>
    <t>TABELA - 3 - PROD. DE LEITE - NUTRIENTES POR KG DE LEITE - SEGUNDO A % DE GORDURA</t>
  </si>
  <si>
    <t>% GORDURA</t>
  </si>
  <si>
    <t>.......</t>
  </si>
  <si>
    <t>.....</t>
  </si>
  <si>
    <t>COMPOSIÇÃO DOS ALIMENTOS</t>
  </si>
  <si>
    <t>DISCRIMINAÇÃO</t>
  </si>
  <si>
    <t>SILAGEM MILHO</t>
  </si>
  <si>
    <t>MILHO TRITURADO</t>
  </si>
  <si>
    <t>FARELO DE SOJA</t>
  </si>
  <si>
    <t>FARELO DE TRIGO</t>
  </si>
  <si>
    <t>CEVADA</t>
  </si>
  <si>
    <t>CAMA DE GALINHA</t>
  </si>
  <si>
    <t>MANDIOCA</t>
  </si>
  <si>
    <t>CÁLCARIO</t>
  </si>
  <si>
    <t>CAPIM DE CORTE</t>
  </si>
  <si>
    <t>SILAGEM CAPIM</t>
  </si>
  <si>
    <t>URÉIA</t>
  </si>
  <si>
    <t>DEDUÇÃO DOS NUTRIENTES CONTIDOS NA RAÇÃO DE VOLUMOSOS</t>
  </si>
  <si>
    <t>QUANT.(Kg)</t>
  </si>
  <si>
    <t>........</t>
  </si>
  <si>
    <t>PB(Kg)</t>
  </si>
  <si>
    <t>TOTAL (1)</t>
  </si>
  <si>
    <t>EXIGÊNCIAS TOTAIS (2)</t>
  </si>
  <si>
    <t>DEFICIT/EXCESSO(2 - 1)</t>
  </si>
  <si>
    <t>QUANTIDADE DOS NUTRIENTES PARA FORMULAR 100 KG DE RAÇÃO CONCENTRADA</t>
  </si>
  <si>
    <t>VERIFICAÇÃO DO BALANCEAMENTO</t>
  </si>
  <si>
    <t>DEFICIÊNCIA</t>
  </si>
  <si>
    <t>MISTURA</t>
  </si>
  <si>
    <t>DIFERENÇA</t>
  </si>
  <si>
    <t>MISTURA(Kg)</t>
  </si>
  <si>
    <t>Ca(Kg)</t>
  </si>
  <si>
    <t>P(g)</t>
  </si>
  <si>
    <t>P(Kg)</t>
  </si>
  <si>
    <t>Gategoria</t>
  </si>
  <si>
    <t xml:space="preserve">Consumo </t>
  </si>
  <si>
    <t>Cabeça/Kg/dia</t>
  </si>
  <si>
    <t>Dias de</t>
  </si>
  <si>
    <t>Arraçoamento</t>
  </si>
  <si>
    <t>Valores R$</t>
  </si>
  <si>
    <t>Unitário</t>
  </si>
  <si>
    <t>Total</t>
  </si>
  <si>
    <t>Tipo de</t>
  </si>
  <si>
    <t>Ração</t>
  </si>
  <si>
    <t>Custo total</t>
  </si>
  <si>
    <t>por cabeça</t>
  </si>
  <si>
    <t>CÁLCULOS DE NUTRIENTES</t>
  </si>
  <si>
    <t>ESTIMATIVA DE ARRAÇOAMENTO DE RAÇÃO CONCENTRADA</t>
  </si>
  <si>
    <t>ESTIMATIVA DE RAÇÃO VOLUMOSA</t>
  </si>
  <si>
    <t>TOTAL</t>
  </si>
  <si>
    <t>GATEGORIA ANIMAL:</t>
  </si>
  <si>
    <t>DADOS:</t>
  </si>
  <si>
    <t>MATRIZ GESTANTE</t>
  </si>
  <si>
    <t>......</t>
  </si>
  <si>
    <t>MANTENÇA (TAB. Nº 02)</t>
  </si>
  <si>
    <t>LEUCENA</t>
  </si>
  <si>
    <t>CAPIM CANARANA</t>
  </si>
  <si>
    <t>CAPIM BRACHIARA</t>
  </si>
  <si>
    <t>CANA FORRAGEIRA</t>
  </si>
  <si>
    <t>PALHADA DE CULTURA</t>
  </si>
  <si>
    <t>Versão 08/10/2003</t>
  </si>
  <si>
    <t>TORTA DE ALGODÃO</t>
  </si>
  <si>
    <t>ALGAROBA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</si>
</sst>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;[Red]0.00"/>
    <numFmt numFmtId="181" formatCode="_(* #,##0.000_);_(* \(#,##0.000\);_(* &quot;-&quot;??_);_(@_)"/>
    <numFmt numFmtId="182" formatCode="#,##0.000"/>
    <numFmt numFmtId="183" formatCode="0.0000"/>
  </numFmts>
  <fonts count="4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7"/>
      <color indexed="12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gray06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 locked="0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39" fontId="0" fillId="0" borderId="12" xfId="60" applyNumberFormat="1" applyFont="1" applyBorder="1" applyAlignment="1" applyProtection="1">
      <alignment/>
      <protection hidden="1"/>
    </xf>
    <xf numFmtId="39" fontId="0" fillId="0" borderId="13" xfId="60" applyNumberFormat="1" applyFont="1" applyBorder="1" applyAlignment="1" applyProtection="1">
      <alignment/>
      <protection hidden="1"/>
    </xf>
    <xf numFmtId="39" fontId="0" fillId="0" borderId="11" xfId="60" applyNumberFormat="1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39" fontId="0" fillId="0" borderId="14" xfId="60" applyNumberFormat="1" applyFont="1" applyBorder="1" applyAlignment="1" applyProtection="1">
      <alignment/>
      <protection hidden="1"/>
    </xf>
    <xf numFmtId="39" fontId="0" fillId="0" borderId="0" xfId="60" applyNumberFormat="1" applyFont="1" applyAlignment="1" applyProtection="1">
      <alignment/>
      <protection hidden="1"/>
    </xf>
    <xf numFmtId="171" fontId="0" fillId="0" borderId="14" xfId="60" applyFont="1" applyBorder="1" applyAlignment="1" applyProtection="1">
      <alignment/>
      <protection hidden="1"/>
    </xf>
    <xf numFmtId="171" fontId="0" fillId="0" borderId="15" xfId="60" applyFont="1" applyBorder="1" applyAlignment="1" applyProtection="1">
      <alignment/>
      <protection hidden="1"/>
    </xf>
    <xf numFmtId="171" fontId="0" fillId="0" borderId="16" xfId="6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39" fontId="0" fillId="0" borderId="13" xfId="0" applyNumberFormat="1" applyBorder="1" applyAlignment="1" applyProtection="1">
      <alignment/>
      <protection hidden="1"/>
    </xf>
    <xf numFmtId="39" fontId="0" fillId="0" borderId="11" xfId="0" applyNumberFormat="1" applyBorder="1" applyAlignment="1" applyProtection="1">
      <alignment/>
      <protection hidden="1"/>
    </xf>
    <xf numFmtId="39" fontId="0" fillId="0" borderId="10" xfId="0" applyNumberFormat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 locked="0"/>
    </xf>
    <xf numFmtId="179" fontId="0" fillId="0" borderId="13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171" fontId="0" fillId="0" borderId="13" xfId="60" applyFont="1" applyBorder="1" applyAlignment="1" applyProtection="1">
      <alignment/>
      <protection hidden="1"/>
    </xf>
    <xf numFmtId="181" fontId="0" fillId="0" borderId="13" xfId="60" applyNumberFormat="1" applyFont="1" applyBorder="1" applyAlignment="1" applyProtection="1">
      <alignment/>
      <protection hidden="1"/>
    </xf>
    <xf numFmtId="171" fontId="0" fillId="0" borderId="11" xfId="60" applyFont="1" applyBorder="1" applyAlignment="1" applyProtection="1">
      <alignment/>
      <protection hidden="1"/>
    </xf>
    <xf numFmtId="171" fontId="0" fillId="34" borderId="13" xfId="60" applyFont="1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0" borderId="13" xfId="60" applyNumberFormat="1" applyFont="1" applyBorder="1" applyAlignment="1" applyProtection="1">
      <alignment/>
      <protection hidden="1"/>
    </xf>
    <xf numFmtId="179" fontId="0" fillId="0" borderId="13" xfId="60" applyNumberFormat="1" applyFont="1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 locked="0"/>
    </xf>
    <xf numFmtId="179" fontId="0" fillId="0" borderId="0" xfId="0" applyNumberFormat="1" applyAlignment="1" applyProtection="1">
      <alignment/>
      <protection hidden="1"/>
    </xf>
    <xf numFmtId="179" fontId="0" fillId="0" borderId="10" xfId="0" applyNumberFormat="1" applyBorder="1" applyAlignment="1" applyProtection="1">
      <alignment/>
      <protection hidden="1"/>
    </xf>
    <xf numFmtId="2" fontId="0" fillId="0" borderId="11" xfId="60" applyNumberFormat="1" applyFont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179" fontId="0" fillId="0" borderId="11" xfId="0" applyNumberFormat="1" applyBorder="1" applyAlignment="1" applyProtection="1">
      <alignment/>
      <protection hidden="1"/>
    </xf>
    <xf numFmtId="1" fontId="0" fillId="0" borderId="11" xfId="0" applyNumberForma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 locked="0"/>
    </xf>
    <xf numFmtId="0" fontId="2" fillId="36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showGridLines="0" showZeros="0" tabSelected="1" zoomScalePageLayoutView="0" workbookViewId="0" topLeftCell="A1">
      <selection activeCell="D29" sqref="D29"/>
    </sheetView>
  </sheetViews>
  <sheetFormatPr defaultColWidth="9.140625" defaultRowHeight="12.75"/>
  <cols>
    <col min="2" max="2" width="12.8515625" style="0" customWidth="1"/>
    <col min="3" max="3" width="10.8515625" style="0" customWidth="1"/>
    <col min="4" max="6" width="9.28125" style="0" bestFit="1" customWidth="1"/>
  </cols>
  <sheetData>
    <row r="1" spans="1:9" ht="12.75">
      <c r="A1" s="15"/>
      <c r="B1" s="18" t="s">
        <v>0</v>
      </c>
      <c r="C1" s="15"/>
      <c r="D1" s="15"/>
      <c r="E1" s="15"/>
      <c r="F1" s="15"/>
      <c r="G1" s="15"/>
      <c r="H1" s="15" t="s">
        <v>78</v>
      </c>
      <c r="I1" s="15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15"/>
      <c r="B3" s="15"/>
      <c r="C3" s="18" t="s">
        <v>68</v>
      </c>
      <c r="D3" s="15"/>
      <c r="E3" s="19" t="s">
        <v>13</v>
      </c>
      <c r="F3" s="15"/>
      <c r="G3" s="15"/>
      <c r="H3" s="15"/>
      <c r="I3" s="15"/>
    </row>
    <row r="4" spans="1:9" ht="12.75">
      <c r="A4" s="18" t="s">
        <v>69</v>
      </c>
      <c r="B4" s="15"/>
      <c r="C4" s="15"/>
      <c r="D4" s="15"/>
      <c r="E4" s="19" t="s">
        <v>70</v>
      </c>
      <c r="F4" s="15"/>
      <c r="G4" s="15"/>
      <c r="H4" s="15"/>
      <c r="I4" s="15"/>
    </row>
    <row r="5" spans="1:9" ht="17.25" customHeight="1">
      <c r="A5" s="20" t="s">
        <v>1</v>
      </c>
      <c r="B5" s="15"/>
      <c r="C5" s="17">
        <f>VLOOKUP(Cálculos!A168,Cálculos!A169:B172,2)</f>
        <v>450</v>
      </c>
      <c r="D5" s="15"/>
      <c r="E5" s="15"/>
      <c r="F5" s="15"/>
      <c r="G5" s="15"/>
      <c r="H5" s="15"/>
      <c r="I5" s="15"/>
    </row>
    <row r="6" spans="1:9" ht="12.75">
      <c r="A6" s="20" t="s">
        <v>2</v>
      </c>
      <c r="B6" s="15"/>
      <c r="C6" s="21">
        <v>20</v>
      </c>
      <c r="D6" s="15"/>
      <c r="E6" s="15"/>
      <c r="F6" s="15"/>
      <c r="G6" s="15"/>
      <c r="H6" s="15"/>
      <c r="I6" s="15"/>
    </row>
    <row r="7" spans="1:9" ht="17.25" customHeight="1">
      <c r="A7" s="22" t="s">
        <v>3</v>
      </c>
      <c r="B7" s="23"/>
      <c r="C7" s="17">
        <f>VLOOKUP(Cálculos!A188,Cálculos!A189:B197,2)</f>
        <v>3</v>
      </c>
      <c r="D7" s="15"/>
      <c r="E7" s="15"/>
      <c r="F7" s="15"/>
      <c r="G7" s="15"/>
      <c r="H7" s="15"/>
      <c r="I7" s="15"/>
    </row>
    <row r="8" spans="1:9" ht="12.75">
      <c r="A8" s="24" t="s">
        <v>4</v>
      </c>
      <c r="B8" s="25"/>
      <c r="C8" s="26" t="s">
        <v>7</v>
      </c>
      <c r="D8" s="26" t="s">
        <v>8</v>
      </c>
      <c r="E8" s="27" t="s">
        <v>9</v>
      </c>
      <c r="F8" s="28" t="s">
        <v>10</v>
      </c>
      <c r="G8" s="15"/>
      <c r="H8" s="15"/>
      <c r="I8" s="15"/>
    </row>
    <row r="9" spans="1:9" ht="12.75">
      <c r="A9" s="22" t="s">
        <v>5</v>
      </c>
      <c r="B9" s="23"/>
      <c r="C9" s="29">
        <f>IF(A165=1,VLOOKUP(Cálculos!A188,Cálculos!A189:C197,3),"")</f>
        <v>0.282</v>
      </c>
      <c r="D9" s="29">
        <f>IF(A165=1,VLOOKUP(Cálculos!$A$188,Cálculos!A189:D197,4),"")</f>
        <v>77</v>
      </c>
      <c r="E9" s="30">
        <f>IF(A165=1,VLOOKUP(Cálculos!$A$188,Cálculos!$A$189:$F$197,5),"")</f>
        <v>2.5</v>
      </c>
      <c r="F9" s="31">
        <f>IF(A165=1,VLOOKUP(Cálculos!$A$188,Cálculos!$A$189:$F$197,6),"")</f>
        <v>1.7</v>
      </c>
      <c r="G9" s="15"/>
      <c r="H9" s="15"/>
      <c r="I9" s="15"/>
    </row>
    <row r="10" spans="1:9" ht="12.7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32" t="s">
        <v>6</v>
      </c>
      <c r="B11" s="32"/>
      <c r="C11" s="27" t="s">
        <v>7</v>
      </c>
      <c r="D11" s="28" t="s">
        <v>8</v>
      </c>
      <c r="E11" s="27" t="s">
        <v>9</v>
      </c>
      <c r="F11" s="28" t="s">
        <v>10</v>
      </c>
      <c r="G11" s="15"/>
      <c r="H11" s="15"/>
      <c r="I11" s="15"/>
    </row>
    <row r="12" spans="1:9" ht="12.75">
      <c r="A12" s="20" t="str">
        <f>IF(A165=1,"MANTENÇA (TAB. Nº 01)",A175)</f>
        <v>MANTENÇA (TAB. Nº 01)</v>
      </c>
      <c r="B12" s="15"/>
      <c r="C12" s="33">
        <f>VLOOKUP(Cálculos!$A$168,Cálculos!$A$169:$F$172,3)</f>
        <v>3.44</v>
      </c>
      <c r="D12" s="34">
        <f>VLOOKUP(Cálculos!$A$168,Cálculos!$A$169:$F$172,4)</f>
        <v>403</v>
      </c>
      <c r="E12" s="33">
        <f>VLOOKUP(Cálculos!$A$168,Cálculos!$A$169:$F$172,5)</f>
        <v>17</v>
      </c>
      <c r="F12" s="34">
        <f>VLOOKUP(Cálculos!$A$168,Cálculos!$A$169:$F$172,6)</f>
        <v>14</v>
      </c>
      <c r="G12" s="15"/>
      <c r="H12" s="15"/>
      <c r="I12" s="15"/>
    </row>
    <row r="13" spans="1:9" ht="12.75">
      <c r="A13" s="20" t="s">
        <v>11</v>
      </c>
      <c r="B13" s="15"/>
      <c r="C13" s="35">
        <f>IF($A$165=1,C9*$C$6,"")</f>
        <v>5.64</v>
      </c>
      <c r="D13" s="35">
        <f>IF($A$165=1,D9*$C$6,"")</f>
        <v>1540</v>
      </c>
      <c r="E13" s="36">
        <f>IF($A$165=1,E9*$C$6,"")</f>
        <v>50</v>
      </c>
      <c r="F13" s="37">
        <f>IF($A$165=1,F9*$C$6,"")</f>
        <v>34</v>
      </c>
      <c r="G13" s="15"/>
      <c r="H13" s="15"/>
      <c r="I13" s="15"/>
    </row>
    <row r="14" spans="1:9" ht="12.75">
      <c r="A14" s="32" t="s">
        <v>12</v>
      </c>
      <c r="B14" s="38"/>
      <c r="C14" s="39">
        <f>SUM(C12:C13)</f>
        <v>9.08</v>
      </c>
      <c r="D14" s="40">
        <f>SUM(D12:D13)</f>
        <v>1943</v>
      </c>
      <c r="E14" s="39">
        <f>SUM(E12:E13)</f>
        <v>67</v>
      </c>
      <c r="F14" s="41">
        <f>SUM(F12:F13)</f>
        <v>48</v>
      </c>
      <c r="G14" s="15"/>
      <c r="H14" s="15"/>
      <c r="I14" s="15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15"/>
      <c r="B16" s="20" t="s">
        <v>36</v>
      </c>
      <c r="C16" s="15"/>
      <c r="D16" s="15"/>
      <c r="E16" s="15"/>
      <c r="F16" s="15"/>
      <c r="G16" s="15"/>
      <c r="H16" s="15"/>
      <c r="I16" s="15"/>
    </row>
    <row r="17" spans="1:9" ht="12.7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38"/>
      <c r="B18" s="38"/>
      <c r="C18" s="27" t="s">
        <v>37</v>
      </c>
      <c r="D18" s="27" t="s">
        <v>7</v>
      </c>
      <c r="E18" s="27" t="s">
        <v>39</v>
      </c>
      <c r="F18" s="27" t="s">
        <v>9</v>
      </c>
      <c r="G18" s="28" t="s">
        <v>10</v>
      </c>
      <c r="H18" s="15"/>
      <c r="I18" s="15"/>
    </row>
    <row r="19" spans="1:9" ht="16.5" customHeight="1">
      <c r="A19" s="15" t="str">
        <f>VLOOKUP(Composição!$A$3,Composição!$A$7:$G$106,2)</f>
        <v>........</v>
      </c>
      <c r="B19" s="15"/>
      <c r="C19" s="42"/>
      <c r="D19" s="43">
        <f>IF(C19&lt;&gt;0,VLOOKUP(Composição!$A$3,Composição!$A$7:$G$106,4)*C19/100,"")</f>
      </c>
      <c r="E19" s="43">
        <f>IF(C19&lt;&gt;0,VLOOKUP(Composição!$A$3,Composição!$A$7:$G$106,5)*C19/100,"")</f>
      </c>
      <c r="F19" s="43">
        <f>IF(C19&lt;&gt;0,VLOOKUP(Composição!$A$3,Composição!$A$7:$G$106,6)*C19*10,"")</f>
      </c>
      <c r="G19" s="44">
        <f>IF(C19&lt;&gt;0,VLOOKUP(Composição!$A$3,Composição!$A$7:$G$106,7)*C19*10,"")</f>
      </c>
      <c r="H19" s="15"/>
      <c r="I19" s="15"/>
    </row>
    <row r="20" spans="1:9" ht="16.5" customHeight="1">
      <c r="A20" s="15" t="str">
        <f>VLOOKUP(Composição!$B3,Composição!$A$7:$G$106,2)</f>
        <v>TORTA DE ALGODÃO</v>
      </c>
      <c r="B20" s="15"/>
      <c r="C20" s="42">
        <v>3.8</v>
      </c>
      <c r="D20" s="43">
        <f>IF(C20&lt;&gt;0,VLOOKUP(Composição!$B$3,Composição!$A$7:$G$106,4)*C20/100,"")</f>
        <v>2.546</v>
      </c>
      <c r="E20" s="43">
        <f>IF(C20&lt;&gt;0,VLOOKUP(Composição!$B$3,Composição!$A$7:$G$106,5)*C20/100,"")</f>
        <v>1.3679999999999999</v>
      </c>
      <c r="F20" s="43">
        <f>IF(C20&lt;&gt;0,VLOOKUP(Composição!$B$3,Composição!$A$7:$G$106,6)*C20*10,"")</f>
        <v>6.08</v>
      </c>
      <c r="G20" s="44">
        <f>IF(C20&lt;&gt;0,VLOOKUP(Composição!$B$3,Composição!$A$7:$G$106,7)*C20*10,"")</f>
        <v>41.42</v>
      </c>
      <c r="H20" s="15"/>
      <c r="I20" s="15"/>
    </row>
    <row r="21" spans="1:9" ht="16.5" customHeight="1">
      <c r="A21" s="15" t="str">
        <f>VLOOKUP(Composição!C$3,Composição!$A$7:$G$106,2)</f>
        <v>MILHO TRITURADO</v>
      </c>
      <c r="B21" s="15"/>
      <c r="C21" s="42">
        <v>4</v>
      </c>
      <c r="D21" s="43">
        <f>IF(C21&lt;&gt;0,VLOOKUP(Composição!$C$3,Composição!$A$7:$G$106,4)*C21/100,"")</f>
        <v>3.2</v>
      </c>
      <c r="E21" s="43">
        <f>IF(C21&lt;&gt;0,VLOOKUP(Composição!C$3,Composição!$A$7:$G$106,5)*C21/100,"")</f>
        <v>0.37200000000000005</v>
      </c>
      <c r="F21" s="43">
        <f>IF(C21&lt;&gt;0,VLOOKUP(Composição!$C$3,Composição!$A$7:$G$106,6)*C21*10,"")</f>
        <v>0.8</v>
      </c>
      <c r="G21" s="44">
        <f>IF(C21&lt;&gt;0,VLOOKUP(Composição!$C$3,Composição!$A$7:$G$106,7)*C21*10,"")</f>
        <v>13.200000000000001</v>
      </c>
      <c r="H21" s="15"/>
      <c r="I21" s="15"/>
    </row>
    <row r="22" spans="1:9" ht="16.5" customHeight="1">
      <c r="A22" s="15" t="str">
        <f>VLOOKUP(Composição!D$3,Composição!$A$7:$G$106,2)</f>
        <v>SILAGEM CAPIM</v>
      </c>
      <c r="B22" s="15"/>
      <c r="C22" s="42">
        <v>35</v>
      </c>
      <c r="D22" s="43">
        <f>IF(C22&lt;&gt;0,VLOOKUP(Composição!$D$3,Composição!$A$7:$G$106,4)*C22/100,"")</f>
        <v>4.165</v>
      </c>
      <c r="E22" s="43">
        <f>IF(C22&lt;&gt;0,VLOOKUP(Composição!D$3,Composição!$A$7:$G$106,5)*C22/100,"")</f>
        <v>0.385</v>
      </c>
      <c r="F22" s="43">
        <f>IF(C22&lt;&gt;0,VLOOKUP(Composição!$D$3,Composição!$A$7:$G$106,6)*C22*10,"")</f>
        <v>42</v>
      </c>
      <c r="G22" s="44">
        <f>IF(C22&lt;&gt;0,VLOOKUP(Composição!$D$3,Composição!$A$7:$G$106,7)*C22*10,"")</f>
        <v>24.5</v>
      </c>
      <c r="H22" s="15"/>
      <c r="I22" s="15"/>
    </row>
    <row r="23" spans="1:9" ht="16.5" customHeight="1">
      <c r="A23" s="15" t="str">
        <f>VLOOKUP(Composição!E$3,Composição!$A$7:$G$106,2)</f>
        <v>........</v>
      </c>
      <c r="B23" s="15"/>
      <c r="C23" s="42"/>
      <c r="D23" s="43">
        <f>IF(C23&lt;&gt;0,VLOOKUP(Composição!$E$3,Composição!$A$7:$G$106,4)*C23/100,"")</f>
      </c>
      <c r="E23" s="43">
        <f>IF(C23&lt;&gt;0,VLOOKUP(Composição!E$3,Composição!$A$7:$G$106,5)*C23/100,"")</f>
      </c>
      <c r="F23" s="43">
        <f>IF(C23&lt;&gt;0,VLOOKUP(Composição!$E$3,Composição!$A$7:$G$106,6)*C23*10,"")</f>
      </c>
      <c r="G23" s="44">
        <f>IF(C23&lt;&gt;0,VLOOKUP(Composição!$E$3,Composição!$A$7:$G$106,7)*C23*10,"")</f>
      </c>
      <c r="H23" s="15"/>
      <c r="I23" s="15"/>
    </row>
    <row r="24" spans="1:9" ht="16.5" customHeight="1">
      <c r="A24" s="15" t="str">
        <f>VLOOKUP(Composição!F$3,Composição!$A$7:$G$106,2)</f>
        <v>........</v>
      </c>
      <c r="B24" s="15"/>
      <c r="C24" s="42"/>
      <c r="D24" s="43">
        <f>IF(C24&lt;&gt;0,VLOOKUP(Composição!$F$3,Composição!$A$7:$G$106,4)*C24/100,"")</f>
      </c>
      <c r="E24" s="43">
        <f>IF(C24&lt;&gt;0,VLOOKUP(Composição!F$3,Composição!$A$7:$G$106,5)*C24/100,"")</f>
      </c>
      <c r="F24" s="43">
        <f>IF(C24&lt;&gt;0,VLOOKUP(Composição!$F$3,Composição!$A$7:$G$106,6)*C24*10,"")</f>
      </c>
      <c r="G24" s="44">
        <f>IF(C24&lt;&gt;0,VLOOKUP(Composição!$F$3,Composição!$A$7:$G$106,7)*C24*10,"")</f>
      </c>
      <c r="H24" s="15"/>
      <c r="I24" s="15"/>
    </row>
    <row r="25" spans="1:9" ht="16.5" customHeight="1">
      <c r="A25" s="15" t="str">
        <f>VLOOKUP(Composição!G$3,Composição!$A$7:$G$106,2)</f>
        <v>........</v>
      </c>
      <c r="B25" s="15"/>
      <c r="C25" s="42"/>
      <c r="D25" s="43">
        <f>IF(C25&lt;&gt;0,VLOOKUP(Composição!$G$3,Composição!$A$7:$G$106,4)*C25/100,"")</f>
      </c>
      <c r="E25" s="43">
        <f>IF(C25&lt;&gt;0,VLOOKUP(Composição!G$3,Composição!$A$7:$G$106,5)*C25/100,"")</f>
      </c>
      <c r="F25" s="43">
        <f>IF(C25&lt;&gt;0,VLOOKUP(Composição!$G$3,Composição!$A$7:$G$106,6)*C25*10,"")</f>
      </c>
      <c r="G25" s="44">
        <f>IF(C25&lt;&gt;0,VLOOKUP(Composição!$G$3,Composição!$A$7:$G$106,7)*C25*10,"")</f>
      </c>
      <c r="H25" s="15"/>
      <c r="I25" s="15"/>
    </row>
    <row r="26" spans="1:9" ht="16.5" customHeight="1">
      <c r="A26" s="23" t="str">
        <f>VLOOKUP(Composição!H$3,Composição!$A$7:$G$106,2)</f>
        <v>........</v>
      </c>
      <c r="B26" s="23"/>
      <c r="C26" s="42"/>
      <c r="D26" s="43">
        <f>IF(C26&lt;&gt;0,VLOOKUP(Composição!$H$3,Composição!$A$7:$G$106,4)*C26/100,"")</f>
      </c>
      <c r="E26" s="43">
        <f>IF(C26&lt;&gt;0,VLOOKUP(Composição!H$3,Composição!$A$7:$G$106,5)*C26/100,"")</f>
      </c>
      <c r="F26" s="43">
        <f>IF(C26&lt;&gt;0,VLOOKUP(Composição!$H$3,Composição!$A$7:$G$106,6)*C26*10,"")</f>
      </c>
      <c r="G26" s="45">
        <f>IF(C26&lt;&gt;0,VLOOKUP(Composição!$H$3,Composição!$A$7:$G$106,7)*C26*10,"")</f>
      </c>
      <c r="H26" s="15"/>
      <c r="I26" s="15"/>
    </row>
    <row r="27" spans="1:9" ht="12.75" customHeight="1">
      <c r="A27" s="32" t="s">
        <v>40</v>
      </c>
      <c r="B27" s="38"/>
      <c r="C27" s="46">
        <f>SUM(C19:C26)</f>
        <v>42.8</v>
      </c>
      <c r="D27" s="47">
        <f>SUM(D19:D26)</f>
        <v>9.911000000000001</v>
      </c>
      <c r="E27" s="47">
        <f>SUM(E19:E26)</f>
        <v>2.125</v>
      </c>
      <c r="F27" s="46">
        <f>SUM(F19:F26)</f>
        <v>48.88</v>
      </c>
      <c r="G27" s="48">
        <f>SUM(G19:G26)</f>
        <v>79.12</v>
      </c>
      <c r="H27" s="15"/>
      <c r="I27" s="15"/>
    </row>
    <row r="28" spans="1:9" ht="12.75" customHeight="1">
      <c r="A28" s="32" t="s">
        <v>41</v>
      </c>
      <c r="B28" s="38"/>
      <c r="C28" s="49"/>
      <c r="D28" s="47">
        <f>C14</f>
        <v>9.08</v>
      </c>
      <c r="E28" s="47">
        <f>D14/1000</f>
        <v>1.943</v>
      </c>
      <c r="F28" s="46">
        <f>E14</f>
        <v>67</v>
      </c>
      <c r="G28" s="48">
        <f>F14</f>
        <v>48</v>
      </c>
      <c r="H28" s="15"/>
      <c r="I28" s="15"/>
    </row>
    <row r="29" spans="1:9" ht="12.75" customHeight="1">
      <c r="A29" s="32" t="s">
        <v>42</v>
      </c>
      <c r="B29" s="38"/>
      <c r="C29" s="50"/>
      <c r="D29" s="51">
        <f>D27-D28</f>
        <v>0.8310000000000013</v>
      </c>
      <c r="E29" s="52">
        <f>E27-E28</f>
        <v>0.18199999999999994</v>
      </c>
      <c r="F29" s="53">
        <f>F27-F28</f>
        <v>-18.119999999999997</v>
      </c>
      <c r="G29" s="54">
        <f>G27-G28</f>
        <v>31.120000000000005</v>
      </c>
      <c r="H29" s="15"/>
      <c r="I29" s="15"/>
    </row>
    <row r="30" spans="1:9" ht="12.75" customHeight="1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20" t="s">
        <v>43</v>
      </c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28"/>
      <c r="B33" s="28"/>
      <c r="C33" s="28" t="s">
        <v>37</v>
      </c>
      <c r="D33" s="28" t="s">
        <v>7</v>
      </c>
      <c r="E33" s="28" t="s">
        <v>39</v>
      </c>
      <c r="F33" s="28" t="s">
        <v>9</v>
      </c>
      <c r="G33" s="28" t="s">
        <v>10</v>
      </c>
      <c r="H33" s="15"/>
      <c r="I33" s="15"/>
    </row>
    <row r="34" spans="1:9" ht="16.5" customHeight="1">
      <c r="A34" s="15" t="str">
        <f>VLOOKUP(Composição!$A$2,Composição!$A$7:$G$106,2)</f>
        <v>........</v>
      </c>
      <c r="B34" s="15"/>
      <c r="C34" s="55"/>
      <c r="D34" s="44">
        <f>IF(C34&lt;&gt;0,VLOOKUP(Composição!$A$2,Composição!$A$7:$G$106,4)*C34/100,"")</f>
      </c>
      <c r="E34" s="44">
        <f>IF(C34&lt;&gt;0,VLOOKUP(Composição!$A$2,Composição!$A$7:$G$106,5)*C34/100,"")</f>
      </c>
      <c r="F34" s="56">
        <f>IF(C34&lt;&gt;0,VLOOKUP(Composição!$A$2,Composição!$A$7:$G$106,6)*C34/100,"")</f>
      </c>
      <c r="G34" s="56">
        <f>IF(C34&lt;&gt;0,VLOOKUP(Composição!$A$2,Composição!$A$7:$G$106,7)*C34/100,"")</f>
      </c>
      <c r="H34" s="15"/>
      <c r="I34" s="15"/>
    </row>
    <row r="35" spans="1:9" ht="16.5" customHeight="1">
      <c r="A35" s="15" t="str">
        <f>VLOOKUP(Composição!$B2,Composição!$A$7:$G$106,2)</f>
        <v>FARELO DE SOJA</v>
      </c>
      <c r="B35" s="15"/>
      <c r="C35" s="55">
        <v>33.3</v>
      </c>
      <c r="D35" s="44">
        <f>IF(C35&lt;&gt;0,VLOOKUP(Composição!$B$2,Composição!$A$7:$G$106,4)*C35/100,"")</f>
        <v>24.308999999999997</v>
      </c>
      <c r="E35" s="44">
        <f>IF(C35&lt;&gt;0,VLOOKUP(Composição!$B$2,Composição!$A$7:$G$106,5)*C35/100,"")</f>
        <v>14.984999999999998</v>
      </c>
      <c r="F35" s="56">
        <f>IF(C35&lt;&gt;0,VLOOKUP(Composição!$B$2,Composição!$A$7:$G$106,6)*C35/100,"")</f>
        <v>0.10655999999999999</v>
      </c>
      <c r="G35" s="56">
        <f>IF(C35&lt;&gt;0,VLOOKUP(Composição!$B$2,Composição!$A$7:$G$106,7)*C35/100,"")</f>
        <v>0.22311</v>
      </c>
      <c r="H35" s="15"/>
      <c r="I35" s="15"/>
    </row>
    <row r="36" spans="1:9" ht="16.5" customHeight="1">
      <c r="A36" s="15" t="str">
        <f>VLOOKUP(Composição!C$2,Composição!$A$7:$G$106,2)</f>
        <v>MILHO TRITURADO</v>
      </c>
      <c r="B36" s="15"/>
      <c r="C36" s="55">
        <v>65.6</v>
      </c>
      <c r="D36" s="44">
        <f>IF(C36&lt;&gt;0,VLOOKUP(Composição!$C$2,Composição!$A$7:$G$106,4)*C36/100,"")</f>
        <v>52.48</v>
      </c>
      <c r="E36" s="44">
        <f>IF(C36&lt;&gt;0,VLOOKUP(Composição!C$2,Composição!$A$7:$G$106,5)*C36/100,"")</f>
        <v>6.1008000000000004</v>
      </c>
      <c r="F36" s="56">
        <f>IF(C36&lt;&gt;0,VLOOKUP(Composição!$C$2,Composição!$A$7:$G$106,6)*C36/100,"")</f>
        <v>0.013119999999999998</v>
      </c>
      <c r="G36" s="56">
        <f>IF(C36&lt;&gt;0,VLOOKUP(Composição!$C$2,Composição!$A$7:$G$106,7)*C36/100,"")</f>
        <v>0.21648</v>
      </c>
      <c r="H36" s="15"/>
      <c r="I36" s="15"/>
    </row>
    <row r="37" spans="1:9" ht="16.5" customHeight="1">
      <c r="A37" s="15" t="str">
        <f>VLOOKUP(Composição!D$2,Composição!$A$7:$G$106,2)</f>
        <v>SILAGEM MILHO</v>
      </c>
      <c r="B37" s="15"/>
      <c r="C37" s="55"/>
      <c r="D37" s="44">
        <f>IF(C37&lt;&gt;0,VLOOKUP(Composição!$D$2,Composição!$A$7:$G$106,4)*C37/100,"")</f>
      </c>
      <c r="E37" s="44">
        <f>IF(C37&lt;&gt;0,VLOOKUP(Composição!D$2,Composição!$A$7:$G$106,5)*C37/100,"")</f>
      </c>
      <c r="F37" s="56">
        <f>IF(C37&lt;&gt;0,VLOOKUP(Composição!$D$2,Composição!$A$7:$G$106,6)*C37/100,"")</f>
      </c>
      <c r="G37" s="56">
        <f>IF(C37&lt;&gt;0,VLOOKUP(Composição!$D$2,Composição!$A$7:$G$106,7)*C37/100,"")</f>
      </c>
      <c r="H37" s="15"/>
      <c r="I37" s="15"/>
    </row>
    <row r="38" spans="1:9" ht="16.5" customHeight="1">
      <c r="A38" s="15" t="str">
        <f>VLOOKUP(Composição!E$2,Composição!$A$7:$G$106,2)</f>
        <v>........</v>
      </c>
      <c r="B38" s="15"/>
      <c r="C38" s="55"/>
      <c r="D38" s="44">
        <f>IF(C38&lt;&gt;0,VLOOKUP(Composição!$E$2,Composição!$A$7:$G$106,4)*C38/100,"")</f>
      </c>
      <c r="E38" s="44">
        <f>IF(C38&lt;&gt;0,VLOOKUP(Composição!E$2,Composição!$A$7:$G$106,5)*C38/100,"")</f>
      </c>
      <c r="F38" s="56">
        <f>IF(C38&lt;&gt;0,VLOOKUP(Composição!$E$2,Composição!$A$7:$G$106,6)*C38/100,"")</f>
      </c>
      <c r="G38" s="56">
        <f>IF(C38&lt;&gt;0,VLOOKUP(Composição!$E$2,Composição!$A$7:$G$106,7)*C38/100,"")</f>
      </c>
      <c r="H38" s="15"/>
      <c r="I38" s="15"/>
    </row>
    <row r="39" spans="1:9" ht="16.5" customHeight="1">
      <c r="A39" s="15" t="str">
        <f>VLOOKUP(Composição!F$2,Composição!$A$7:$G$106,2)</f>
        <v>........</v>
      </c>
      <c r="B39" s="15"/>
      <c r="C39" s="55"/>
      <c r="D39" s="44">
        <f>IF(C39&lt;&gt;0,VLOOKUP(Composição!$F$2,Composição!$A$7:$G$106,4)*C39/100,"")</f>
      </c>
      <c r="E39" s="44">
        <f>IF(C39&lt;&gt;0,VLOOKUP(Composição!F$2,Composição!$A$7:$G$106,5)*C39/100,"")</f>
      </c>
      <c r="F39" s="56">
        <f>IF(C39&lt;&gt;0,VLOOKUP(Composição!$F$2,Composição!$A$7:$G$106,6)*C39/100,"")</f>
      </c>
      <c r="G39" s="56">
        <f>IF(C39&lt;&gt;0,VLOOKUP(Composição!$F$2,Composição!$A$7:$G$106,7)*C39/100,"")</f>
      </c>
      <c r="H39" s="15"/>
      <c r="I39" s="15"/>
    </row>
    <row r="40" spans="1:9" ht="16.5" customHeight="1">
      <c r="A40" s="15" t="str">
        <f>VLOOKUP(Composição!G$2,Composição!$A$7:$G$106,2)</f>
        <v>........</v>
      </c>
      <c r="B40" s="15"/>
      <c r="C40" s="55"/>
      <c r="D40" s="44">
        <f>IF(C40&lt;&gt;0,VLOOKUP(Composição!$G$2,Composição!$A$7:$G$106,4)*C40/100,"")</f>
      </c>
      <c r="E40" s="44">
        <f>IF(C40&lt;&gt;0,VLOOKUP(Composição!G$2,Composição!$A$7:$G$106,5)*C40/100,"")</f>
      </c>
      <c r="F40" s="56">
        <f>IF(C40&lt;&gt;0,VLOOKUP(Composição!$G$2,Composição!$A$7:$G$106,6)*C40/100,"")</f>
      </c>
      <c r="G40" s="56">
        <f>IF(C40&lt;&gt;0,VLOOKUP(Composição!$G$2,Composição!$A$7:$G$106,7)*C40/100,"")</f>
      </c>
      <c r="H40" s="15"/>
      <c r="I40" s="15"/>
    </row>
    <row r="41" spans="1:9" ht="16.5" customHeight="1">
      <c r="A41" s="23" t="str">
        <f>VLOOKUP(Composição!H$2,Composição!$A$7:$G$106,2)</f>
        <v>CÁLCARIO</v>
      </c>
      <c r="B41" s="23"/>
      <c r="C41" s="55">
        <v>1.1</v>
      </c>
      <c r="D41" s="45">
        <f>IF(C41&lt;&gt;0,VLOOKUP(Composição!$H$2,Composição!$A$7:$G$106,4)*C41/100,"")</f>
        <v>0</v>
      </c>
      <c r="E41" s="45">
        <f>IF(C41&lt;&gt;0,VLOOKUP(Composição!H$2,Composição!$A$7:$G$106,5)*C41/100,"")</f>
        <v>0</v>
      </c>
      <c r="F41" s="57">
        <f>IF(C41&lt;&gt;0,VLOOKUP(Composição!$H$2,Composição!$A$7:$G$106,6)*C41/100,"")</f>
        <v>0.41800000000000004</v>
      </c>
      <c r="G41" s="57">
        <f>IF(C41&lt;&gt;0,VLOOKUP(Composição!$H$2,Composição!$A$7:$G$106,7)*C41/100,"")</f>
        <v>0</v>
      </c>
      <c r="H41" s="15"/>
      <c r="I41" s="15"/>
    </row>
    <row r="42" spans="1:9" ht="12.75">
      <c r="A42" s="32" t="s">
        <v>40</v>
      </c>
      <c r="B42" s="38"/>
      <c r="C42" s="48">
        <f>SUM(C34:C41)</f>
        <v>99.99999999999999</v>
      </c>
      <c r="D42" s="58">
        <f>SUM(D34:D41)</f>
        <v>76.78899999999999</v>
      </c>
      <c r="E42" s="58">
        <f>SUM(E34:E41)</f>
        <v>21.0858</v>
      </c>
      <c r="F42" s="57">
        <f>SUM(F34:F41)</f>
        <v>0.53768</v>
      </c>
      <c r="G42" s="57">
        <f>SUM(G34:G41)</f>
        <v>0.43959000000000004</v>
      </c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15"/>
      <c r="B49" s="15"/>
      <c r="C49" s="18" t="s">
        <v>44</v>
      </c>
      <c r="D49" s="15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38"/>
      <c r="B51" s="38"/>
      <c r="C51" s="28" t="s">
        <v>37</v>
      </c>
      <c r="D51" s="28" t="s">
        <v>7</v>
      </c>
      <c r="E51" s="28" t="s">
        <v>39</v>
      </c>
      <c r="F51" s="28" t="s">
        <v>9</v>
      </c>
      <c r="G51" s="28" t="s">
        <v>50</v>
      </c>
      <c r="H51" s="15"/>
      <c r="I51" s="15"/>
    </row>
    <row r="52" spans="1:9" ht="12.75">
      <c r="A52" s="20" t="s">
        <v>45</v>
      </c>
      <c r="B52" s="15"/>
      <c r="C52" s="59"/>
      <c r="D52" s="15">
        <f>D29*-1</f>
        <v>-0.8310000000000013</v>
      </c>
      <c r="E52" s="56">
        <f>E29*-1</f>
        <v>-0.18199999999999994</v>
      </c>
      <c r="F52" s="60">
        <f>F29*-1</f>
        <v>18.119999999999997</v>
      </c>
      <c r="G52" s="60">
        <f>G29*-1</f>
        <v>-31.120000000000005</v>
      </c>
      <c r="H52" s="15"/>
      <c r="I52" s="15"/>
    </row>
    <row r="53" spans="1:9" ht="12.75">
      <c r="A53" s="20" t="s">
        <v>46</v>
      </c>
      <c r="B53" s="15"/>
      <c r="C53" s="21">
        <v>3.5</v>
      </c>
      <c r="D53" s="56">
        <f>D42*$C$53/100</f>
        <v>2.6876149999999996</v>
      </c>
      <c r="E53" s="56">
        <f>E42*$C$53/100</f>
        <v>0.738003</v>
      </c>
      <c r="F53" s="60">
        <f>F42*$C$53*10</f>
        <v>18.818800000000003</v>
      </c>
      <c r="G53" s="60">
        <f>G42*$C$53*10</f>
        <v>15.385650000000002</v>
      </c>
      <c r="H53" s="15"/>
      <c r="I53" s="15"/>
    </row>
    <row r="54" spans="1:9" ht="12.75">
      <c r="A54" s="32" t="s">
        <v>47</v>
      </c>
      <c r="B54" s="38"/>
      <c r="C54" s="61"/>
      <c r="D54" s="62">
        <f>D53-D52</f>
        <v>3.518615000000001</v>
      </c>
      <c r="E54" s="62">
        <f>E53-E52</f>
        <v>0.9200029999999999</v>
      </c>
      <c r="F54" s="63">
        <f>F53-F52</f>
        <v>0.6988000000000056</v>
      </c>
      <c r="G54" s="63">
        <f>G53-G52</f>
        <v>46.50565</v>
      </c>
      <c r="H54" s="15"/>
      <c r="I54" s="15"/>
    </row>
    <row r="55" spans="1:9" ht="12.75">
      <c r="A55" s="25"/>
      <c r="B55" s="25"/>
      <c r="C55" s="25"/>
      <c r="D55" s="25"/>
      <c r="E55" s="25"/>
      <c r="F55" s="25"/>
      <c r="G55" s="25"/>
      <c r="H55" s="15"/>
      <c r="I55" s="15"/>
    </row>
    <row r="56" spans="1:9" ht="12.75">
      <c r="A56" s="20" t="s">
        <v>64</v>
      </c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32" t="s">
        <v>48</v>
      </c>
      <c r="B58" s="32"/>
      <c r="C58" s="28" t="s">
        <v>7</v>
      </c>
      <c r="D58" s="28" t="s">
        <v>39</v>
      </c>
      <c r="E58" s="28" t="s">
        <v>49</v>
      </c>
      <c r="F58" s="28" t="s">
        <v>51</v>
      </c>
      <c r="G58" s="15"/>
      <c r="H58" s="15"/>
      <c r="I58" s="15"/>
    </row>
    <row r="59" spans="1:9" ht="12.75">
      <c r="A59" s="15">
        <v>100</v>
      </c>
      <c r="B59" s="15"/>
      <c r="C59" s="44">
        <f>D42</f>
        <v>76.78899999999999</v>
      </c>
      <c r="D59" s="44">
        <f>E42</f>
        <v>21.0858</v>
      </c>
      <c r="E59" s="56">
        <f>F42</f>
        <v>0.53768</v>
      </c>
      <c r="F59" s="56">
        <f>G42</f>
        <v>0.43959000000000004</v>
      </c>
      <c r="G59" s="15"/>
      <c r="H59" s="15"/>
      <c r="I59" s="15"/>
    </row>
    <row r="60" spans="1:9" ht="12.75">
      <c r="A60" s="23">
        <f>C53</f>
        <v>3.5</v>
      </c>
      <c r="B60" s="23"/>
      <c r="C60" s="57">
        <f>$A$60*C59/100</f>
        <v>2.6876149999999996</v>
      </c>
      <c r="D60" s="57">
        <f>$A$60*D59/100</f>
        <v>0.738003</v>
      </c>
      <c r="E60" s="57">
        <f>$A$60*E59/100</f>
        <v>0.018818800000000004</v>
      </c>
      <c r="F60" s="57">
        <f>$A$60*F59/100</f>
        <v>0.015385650000000002</v>
      </c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20" t="s">
        <v>65</v>
      </c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83" t="s">
        <v>52</v>
      </c>
      <c r="B64" s="80" t="s">
        <v>60</v>
      </c>
      <c r="C64" s="80"/>
      <c r="D64" s="64" t="s">
        <v>53</v>
      </c>
      <c r="E64" s="64" t="s">
        <v>55</v>
      </c>
      <c r="F64" s="78" t="s">
        <v>57</v>
      </c>
      <c r="G64" s="79"/>
      <c r="H64" s="64" t="s">
        <v>62</v>
      </c>
      <c r="I64" s="15"/>
    </row>
    <row r="65" spans="1:9" ht="12.75">
      <c r="A65" s="84"/>
      <c r="B65" s="81" t="s">
        <v>61</v>
      </c>
      <c r="C65" s="81"/>
      <c r="D65" s="65" t="s">
        <v>54</v>
      </c>
      <c r="E65" s="65" t="s">
        <v>56</v>
      </c>
      <c r="F65" s="66" t="s">
        <v>58</v>
      </c>
      <c r="G65" s="67" t="s">
        <v>59</v>
      </c>
      <c r="H65" s="68" t="s">
        <v>63</v>
      </c>
      <c r="I65" s="15"/>
    </row>
    <row r="66" spans="1:9" ht="12.75">
      <c r="A66" s="15"/>
      <c r="B66" s="77" t="str">
        <f aca="true" t="shared" si="0" ref="B66:B73">A34</f>
        <v>........</v>
      </c>
      <c r="C66" s="77"/>
      <c r="D66" s="44">
        <f aca="true" t="shared" si="1" ref="D66:D73">$C$53*C34/100</f>
        <v>0</v>
      </c>
      <c r="E66" s="55"/>
      <c r="F66" s="55"/>
      <c r="G66" s="44">
        <f>D66*E66*F66</f>
        <v>0</v>
      </c>
      <c r="H66" s="69"/>
      <c r="I66" s="15"/>
    </row>
    <row r="67" spans="1:9" ht="12.75">
      <c r="A67" s="75" t="str">
        <f>E3</f>
        <v>MATRIZ EM LACTAÇÃO</v>
      </c>
      <c r="B67" s="77" t="str">
        <f t="shared" si="0"/>
        <v>FARELO DE SOJA</v>
      </c>
      <c r="C67" s="77"/>
      <c r="D67" s="44">
        <f t="shared" si="1"/>
        <v>1.1654999999999998</v>
      </c>
      <c r="E67" s="55">
        <v>180</v>
      </c>
      <c r="F67" s="55">
        <v>1</v>
      </c>
      <c r="G67" s="44">
        <f aca="true" t="shared" si="2" ref="G67:G73">D67*E67*F67</f>
        <v>209.78999999999996</v>
      </c>
      <c r="H67" s="69"/>
      <c r="I67" s="15"/>
    </row>
    <row r="68" spans="1:9" ht="12.75">
      <c r="A68" s="76"/>
      <c r="B68" s="77" t="str">
        <f t="shared" si="0"/>
        <v>MILHO TRITURADO</v>
      </c>
      <c r="C68" s="77"/>
      <c r="D68" s="44">
        <f t="shared" si="1"/>
        <v>2.296</v>
      </c>
      <c r="E68" s="55">
        <v>180</v>
      </c>
      <c r="F68" s="55">
        <v>0.6</v>
      </c>
      <c r="G68" s="44">
        <f t="shared" si="2"/>
        <v>247.96799999999996</v>
      </c>
      <c r="H68" s="69"/>
      <c r="I68" s="15"/>
    </row>
    <row r="69" spans="1:9" ht="12.75">
      <c r="A69" s="76"/>
      <c r="B69" s="77" t="str">
        <f t="shared" si="0"/>
        <v>SILAGEM MILHO</v>
      </c>
      <c r="C69" s="77"/>
      <c r="D69" s="44">
        <f t="shared" si="1"/>
        <v>0</v>
      </c>
      <c r="E69" s="55"/>
      <c r="F69" s="55"/>
      <c r="G69" s="44">
        <f t="shared" si="2"/>
        <v>0</v>
      </c>
      <c r="H69" s="69"/>
      <c r="I69" s="15"/>
    </row>
    <row r="70" spans="1:9" ht="12.75">
      <c r="A70" s="15"/>
      <c r="B70" s="77" t="str">
        <f t="shared" si="0"/>
        <v>........</v>
      </c>
      <c r="C70" s="77"/>
      <c r="D70" s="44">
        <f t="shared" si="1"/>
        <v>0</v>
      </c>
      <c r="E70" s="55"/>
      <c r="F70" s="55"/>
      <c r="G70" s="44">
        <f t="shared" si="2"/>
        <v>0</v>
      </c>
      <c r="H70" s="69"/>
      <c r="I70" s="15"/>
    </row>
    <row r="71" spans="1:9" ht="12.75">
      <c r="A71" s="15"/>
      <c r="B71" s="77" t="str">
        <f t="shared" si="0"/>
        <v>........</v>
      </c>
      <c r="C71" s="77"/>
      <c r="D71" s="44">
        <f t="shared" si="1"/>
        <v>0</v>
      </c>
      <c r="E71" s="55"/>
      <c r="F71" s="55"/>
      <c r="G71" s="44">
        <f t="shared" si="2"/>
        <v>0</v>
      </c>
      <c r="H71" s="69"/>
      <c r="I71" s="15"/>
    </row>
    <row r="72" spans="1:9" ht="12.75">
      <c r="A72" s="15"/>
      <c r="B72" s="77" t="str">
        <f t="shared" si="0"/>
        <v>........</v>
      </c>
      <c r="C72" s="77"/>
      <c r="D72" s="44">
        <f t="shared" si="1"/>
        <v>0</v>
      </c>
      <c r="E72" s="55"/>
      <c r="F72" s="55"/>
      <c r="G72" s="44">
        <f t="shared" si="2"/>
        <v>0</v>
      </c>
      <c r="H72" s="69"/>
      <c r="I72" s="15"/>
    </row>
    <row r="73" spans="1:9" ht="12.75">
      <c r="A73" s="15"/>
      <c r="B73" s="77" t="str">
        <f t="shared" si="0"/>
        <v>CÁLCARIO</v>
      </c>
      <c r="C73" s="77"/>
      <c r="D73" s="44">
        <f t="shared" si="1"/>
        <v>0.038500000000000006</v>
      </c>
      <c r="E73" s="21">
        <v>180</v>
      </c>
      <c r="F73" s="55">
        <v>0.8</v>
      </c>
      <c r="G73" s="44">
        <f t="shared" si="2"/>
        <v>5.544000000000001</v>
      </c>
      <c r="H73" s="70"/>
      <c r="I73" s="15"/>
    </row>
    <row r="74" spans="1:9" ht="12.75">
      <c r="A74" s="71" t="s">
        <v>67</v>
      </c>
      <c r="B74" s="72"/>
      <c r="C74" s="72"/>
      <c r="D74" s="38">
        <f>SUM(D66:D73)</f>
        <v>3.4999999999999996</v>
      </c>
      <c r="E74" s="72"/>
      <c r="F74" s="72"/>
      <c r="G74" s="72"/>
      <c r="H74" s="45">
        <f>SUM(G66:G73)</f>
        <v>463.3019999999999</v>
      </c>
      <c r="I74" s="15"/>
    </row>
    <row r="75" spans="1:9" ht="12.7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20" t="s">
        <v>66</v>
      </c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83" t="s">
        <v>52</v>
      </c>
      <c r="B78" s="85" t="s">
        <v>24</v>
      </c>
      <c r="C78" s="86"/>
      <c r="D78" s="64" t="s">
        <v>53</v>
      </c>
      <c r="E78" s="64" t="s">
        <v>55</v>
      </c>
      <c r="F78" s="78" t="s">
        <v>57</v>
      </c>
      <c r="G78" s="79"/>
      <c r="H78" s="64" t="s">
        <v>62</v>
      </c>
      <c r="I78" s="15"/>
    </row>
    <row r="79" spans="1:9" ht="12.75">
      <c r="A79" s="84"/>
      <c r="B79" s="87"/>
      <c r="C79" s="88"/>
      <c r="D79" s="65" t="s">
        <v>54</v>
      </c>
      <c r="E79" s="65" t="s">
        <v>56</v>
      </c>
      <c r="F79" s="66" t="s">
        <v>58</v>
      </c>
      <c r="G79" s="67" t="s">
        <v>59</v>
      </c>
      <c r="H79" s="68" t="s">
        <v>63</v>
      </c>
      <c r="I79" s="15"/>
    </row>
    <row r="80" spans="1:9" ht="12.75">
      <c r="A80" s="15"/>
      <c r="B80" s="77" t="str">
        <f aca="true" t="shared" si="3" ref="B80:B87">A19</f>
        <v>........</v>
      </c>
      <c r="C80" s="77"/>
      <c r="D80" s="15">
        <f aca="true" t="shared" si="4" ref="D80:D87">C19</f>
        <v>0</v>
      </c>
      <c r="E80" s="55"/>
      <c r="F80" s="55"/>
      <c r="G80" s="44">
        <f aca="true" t="shared" si="5" ref="G80:G87">D80*E80*F80</f>
        <v>0</v>
      </c>
      <c r="H80" s="73"/>
      <c r="I80" s="15"/>
    </row>
    <row r="81" spans="1:9" ht="12.75">
      <c r="A81" s="15"/>
      <c r="B81" s="77" t="str">
        <f t="shared" si="3"/>
        <v>TORTA DE ALGODÃO</v>
      </c>
      <c r="C81" s="77"/>
      <c r="D81" s="15">
        <f t="shared" si="4"/>
        <v>3.8</v>
      </c>
      <c r="E81" s="55"/>
      <c r="F81" s="55"/>
      <c r="G81" s="44">
        <f t="shared" si="5"/>
        <v>0</v>
      </c>
      <c r="H81" s="73"/>
      <c r="I81" s="15"/>
    </row>
    <row r="82" spans="1:9" ht="12.75">
      <c r="A82" s="75" t="str">
        <f>E3</f>
        <v>MATRIZ EM LACTAÇÃO</v>
      </c>
      <c r="B82" s="77" t="str">
        <f t="shared" si="3"/>
        <v>MILHO TRITURADO</v>
      </c>
      <c r="C82" s="77"/>
      <c r="D82" s="15">
        <f t="shared" si="4"/>
        <v>4</v>
      </c>
      <c r="E82" s="55"/>
      <c r="F82" s="55"/>
      <c r="G82" s="44">
        <f t="shared" si="5"/>
        <v>0</v>
      </c>
      <c r="H82" s="73"/>
      <c r="I82" s="15"/>
    </row>
    <row r="83" spans="1:9" ht="12.75">
      <c r="A83" s="76"/>
      <c r="B83" s="77" t="str">
        <f t="shared" si="3"/>
        <v>SILAGEM CAPIM</v>
      </c>
      <c r="C83" s="77"/>
      <c r="D83" s="15">
        <f t="shared" si="4"/>
        <v>35</v>
      </c>
      <c r="E83" s="55"/>
      <c r="F83" s="55"/>
      <c r="G83" s="44">
        <f t="shared" si="5"/>
        <v>0</v>
      </c>
      <c r="H83" s="73"/>
      <c r="I83" s="15"/>
    </row>
    <row r="84" spans="1:9" ht="12.75">
      <c r="A84" s="76"/>
      <c r="B84" s="77" t="str">
        <f t="shared" si="3"/>
        <v>........</v>
      </c>
      <c r="C84" s="77"/>
      <c r="D84" s="15">
        <f t="shared" si="4"/>
        <v>0</v>
      </c>
      <c r="E84" s="55"/>
      <c r="F84" s="55"/>
      <c r="G84" s="44">
        <f t="shared" si="5"/>
        <v>0</v>
      </c>
      <c r="H84" s="73"/>
      <c r="I84" s="15"/>
    </row>
    <row r="85" spans="1:9" ht="12.75">
      <c r="A85" s="15"/>
      <c r="B85" s="77" t="str">
        <f t="shared" si="3"/>
        <v>........</v>
      </c>
      <c r="C85" s="77"/>
      <c r="D85" s="15">
        <f t="shared" si="4"/>
        <v>0</v>
      </c>
      <c r="E85" s="55"/>
      <c r="F85" s="55"/>
      <c r="G85" s="44">
        <f t="shared" si="5"/>
        <v>0</v>
      </c>
      <c r="H85" s="73"/>
      <c r="I85" s="15"/>
    </row>
    <row r="86" spans="1:9" ht="12.75">
      <c r="A86" s="15"/>
      <c r="B86" s="77" t="str">
        <f t="shared" si="3"/>
        <v>........</v>
      </c>
      <c r="C86" s="77"/>
      <c r="D86" s="15">
        <f t="shared" si="4"/>
        <v>0</v>
      </c>
      <c r="E86" s="55"/>
      <c r="F86" s="55"/>
      <c r="G86" s="44">
        <f t="shared" si="5"/>
        <v>0</v>
      </c>
      <c r="H86" s="73"/>
      <c r="I86" s="15"/>
    </row>
    <row r="87" spans="1:9" ht="12.75">
      <c r="A87" s="25"/>
      <c r="B87" s="82" t="str">
        <f t="shared" si="3"/>
        <v>........</v>
      </c>
      <c r="C87" s="82"/>
      <c r="D87" s="25">
        <f t="shared" si="4"/>
        <v>0</v>
      </c>
      <c r="E87" s="74"/>
      <c r="F87" s="74"/>
      <c r="G87" s="44">
        <f t="shared" si="5"/>
        <v>0</v>
      </c>
      <c r="H87" s="69"/>
      <c r="I87" s="15"/>
    </row>
    <row r="88" spans="1:9" ht="12.75">
      <c r="A88" s="32" t="s">
        <v>67</v>
      </c>
      <c r="B88" s="72"/>
      <c r="C88" s="72"/>
      <c r="D88" s="38"/>
      <c r="E88" s="72"/>
      <c r="F88" s="72"/>
      <c r="G88" s="72"/>
      <c r="H88" s="54">
        <f>SUM(G80:G87)</f>
        <v>0</v>
      </c>
      <c r="I88" s="15"/>
    </row>
    <row r="89" spans="1:9" ht="12.7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15"/>
      <c r="B93" s="15"/>
      <c r="C93" s="15"/>
      <c r="D93" s="15"/>
      <c r="E93" s="15"/>
      <c r="F93" s="15"/>
      <c r="G93" s="15"/>
      <c r="H93" s="15"/>
      <c r="I93" s="15"/>
    </row>
    <row r="104" ht="12.75">
      <c r="B104" t="s">
        <v>14</v>
      </c>
    </row>
    <row r="106" ht="12.75">
      <c r="B106" t="s">
        <v>18</v>
      </c>
    </row>
    <row r="108" spans="2:6" ht="12.75">
      <c r="B108" s="2" t="s">
        <v>15</v>
      </c>
      <c r="C108" s="2" t="s">
        <v>7</v>
      </c>
      <c r="D108" s="2" t="s">
        <v>8</v>
      </c>
      <c r="E108" s="2" t="s">
        <v>9</v>
      </c>
      <c r="F108" s="2" t="s">
        <v>10</v>
      </c>
    </row>
    <row r="109" spans="2:6" ht="12.75">
      <c r="B109">
        <v>350</v>
      </c>
      <c r="C109">
        <v>2.85</v>
      </c>
      <c r="D109">
        <v>341</v>
      </c>
      <c r="E109">
        <v>14</v>
      </c>
      <c r="F109">
        <v>11</v>
      </c>
    </row>
    <row r="110" spans="2:6" ht="12.75">
      <c r="B110">
        <v>400</v>
      </c>
      <c r="C110">
        <v>3.15</v>
      </c>
      <c r="D110">
        <v>373</v>
      </c>
      <c r="E110">
        <v>15</v>
      </c>
      <c r="F110">
        <v>13</v>
      </c>
    </row>
    <row r="111" spans="2:6" ht="12.75">
      <c r="B111" s="1">
        <v>450</v>
      </c>
      <c r="C111" s="1">
        <v>3.44</v>
      </c>
      <c r="D111" s="1">
        <v>403</v>
      </c>
      <c r="E111" s="1">
        <v>17</v>
      </c>
      <c r="F111" s="1">
        <v>14</v>
      </c>
    </row>
    <row r="112" ht="12.75">
      <c r="B112" s="8" t="s">
        <v>16</v>
      </c>
    </row>
    <row r="115" ht="12.75">
      <c r="B115" t="s">
        <v>17</v>
      </c>
    </row>
    <row r="117" spans="2:6" ht="12.75">
      <c r="B117" s="2" t="s">
        <v>15</v>
      </c>
      <c r="C117" s="2" t="s">
        <v>7</v>
      </c>
      <c r="D117" s="2" t="s">
        <v>8</v>
      </c>
      <c r="E117" s="2" t="s">
        <v>9</v>
      </c>
      <c r="F117" s="2" t="s">
        <v>10</v>
      </c>
    </row>
    <row r="118" spans="2:6" ht="12.75">
      <c r="B118">
        <v>350</v>
      </c>
      <c r="C118">
        <v>3.71</v>
      </c>
      <c r="D118">
        <v>642</v>
      </c>
      <c r="E118">
        <v>23</v>
      </c>
      <c r="F118">
        <v>16</v>
      </c>
    </row>
    <row r="119" spans="2:6" ht="12.75">
      <c r="B119">
        <v>400</v>
      </c>
      <c r="C119">
        <v>4.1</v>
      </c>
      <c r="D119">
        <v>702</v>
      </c>
      <c r="E119">
        <v>26</v>
      </c>
      <c r="F119">
        <v>18</v>
      </c>
    </row>
    <row r="120" spans="2:6" ht="12.75">
      <c r="B120" s="1">
        <v>450</v>
      </c>
      <c r="C120" s="1">
        <v>4.47</v>
      </c>
      <c r="D120" s="1">
        <v>763</v>
      </c>
      <c r="E120" s="1">
        <v>29</v>
      </c>
      <c r="F120" s="1">
        <v>20</v>
      </c>
    </row>
    <row r="121" ht="12.75">
      <c r="B121" s="8" t="s">
        <v>16</v>
      </c>
    </row>
    <row r="124" ht="12.75">
      <c r="A124" t="s">
        <v>19</v>
      </c>
    </row>
    <row r="126" spans="2:6" ht="12.75">
      <c r="B126" s="2" t="s">
        <v>20</v>
      </c>
      <c r="C126" s="2" t="s">
        <v>7</v>
      </c>
      <c r="D126" s="2" t="s">
        <v>8</v>
      </c>
      <c r="E126" s="2" t="s">
        <v>9</v>
      </c>
      <c r="F126" s="2" t="s">
        <v>10</v>
      </c>
    </row>
    <row r="127" spans="2:6" ht="12.75">
      <c r="B127">
        <v>2.5</v>
      </c>
      <c r="C127">
        <v>0.26</v>
      </c>
      <c r="D127">
        <v>72</v>
      </c>
      <c r="E127">
        <v>2.4</v>
      </c>
      <c r="F127">
        <v>1.65</v>
      </c>
    </row>
    <row r="128" spans="2:6" ht="12.75">
      <c r="B128">
        <v>3</v>
      </c>
      <c r="C128">
        <v>0.282</v>
      </c>
      <c r="D128">
        <v>77</v>
      </c>
      <c r="E128">
        <v>2.5</v>
      </c>
      <c r="F128">
        <v>1.7</v>
      </c>
    </row>
    <row r="129" spans="2:6" ht="12.75">
      <c r="B129">
        <v>3.5</v>
      </c>
      <c r="C129">
        <v>0.304</v>
      </c>
      <c r="D129">
        <v>82</v>
      </c>
      <c r="E129">
        <v>2.6</v>
      </c>
      <c r="F129">
        <v>1.75</v>
      </c>
    </row>
    <row r="130" spans="2:6" ht="12.75">
      <c r="B130">
        <v>4</v>
      </c>
      <c r="C130">
        <v>0.326</v>
      </c>
      <c r="D130">
        <v>87</v>
      </c>
      <c r="E130">
        <v>2.7</v>
      </c>
      <c r="F130">
        <v>1.8</v>
      </c>
    </row>
    <row r="131" spans="2:6" ht="12.75">
      <c r="B131">
        <v>4.5</v>
      </c>
      <c r="C131">
        <v>0.344</v>
      </c>
      <c r="D131">
        <v>92</v>
      </c>
      <c r="E131">
        <v>2.8</v>
      </c>
      <c r="F131">
        <v>1.85</v>
      </c>
    </row>
    <row r="132" spans="2:6" ht="12.75">
      <c r="B132">
        <v>5</v>
      </c>
      <c r="C132">
        <v>0.365</v>
      </c>
      <c r="D132">
        <v>98</v>
      </c>
      <c r="E132">
        <v>2.9</v>
      </c>
      <c r="F132">
        <v>1.9</v>
      </c>
    </row>
    <row r="133" spans="2:6" ht="12.75">
      <c r="B133">
        <v>5.5</v>
      </c>
      <c r="C133">
        <v>0.387</v>
      </c>
      <c r="D133">
        <v>103</v>
      </c>
      <c r="E133">
        <v>3</v>
      </c>
      <c r="F133">
        <v>2</v>
      </c>
    </row>
    <row r="134" spans="2:6" ht="12.75">
      <c r="B134" s="1">
        <v>6</v>
      </c>
      <c r="C134" s="1">
        <v>0.41</v>
      </c>
      <c r="D134" s="1">
        <v>108</v>
      </c>
      <c r="E134" s="1">
        <v>3.1</v>
      </c>
      <c r="F134" s="1">
        <v>2.05</v>
      </c>
    </row>
    <row r="135" ht="12.75">
      <c r="B135" s="8" t="s">
        <v>16</v>
      </c>
    </row>
    <row r="157" ht="12.75" hidden="1"/>
    <row r="158" spans="1:6" ht="12.75" hidden="1">
      <c r="A158" s="11"/>
      <c r="B158" s="2" t="s">
        <v>15</v>
      </c>
      <c r="C158" s="2" t="s">
        <v>7</v>
      </c>
      <c r="D158" s="2" t="s">
        <v>8</v>
      </c>
      <c r="E158" s="2" t="s">
        <v>9</v>
      </c>
      <c r="F158" s="2" t="s">
        <v>10</v>
      </c>
    </row>
    <row r="159" spans="1:6" ht="12.75" hidden="1">
      <c r="A159">
        <v>1</v>
      </c>
      <c r="B159" s="4" t="s">
        <v>22</v>
      </c>
      <c r="C159" s="3"/>
      <c r="D159" s="3"/>
      <c r="E159" s="3"/>
      <c r="F159" s="3"/>
    </row>
    <row r="160" spans="1:6" ht="12.75" hidden="1">
      <c r="A160">
        <v>2</v>
      </c>
      <c r="B160">
        <v>350</v>
      </c>
      <c r="C160">
        <v>2.85</v>
      </c>
      <c r="D160">
        <v>341</v>
      </c>
      <c r="E160">
        <v>14</v>
      </c>
      <c r="F160">
        <v>11</v>
      </c>
    </row>
    <row r="161" spans="1:6" ht="12.75" hidden="1">
      <c r="A161">
        <v>3</v>
      </c>
      <c r="B161">
        <v>400</v>
      </c>
      <c r="C161">
        <v>3.15</v>
      </c>
      <c r="D161">
        <v>373</v>
      </c>
      <c r="E161">
        <v>15</v>
      </c>
      <c r="F161">
        <v>13</v>
      </c>
    </row>
    <row r="162" spans="1:6" ht="12.75" hidden="1">
      <c r="A162">
        <v>4</v>
      </c>
      <c r="B162" s="1">
        <v>450</v>
      </c>
      <c r="C162" s="1">
        <v>3.44</v>
      </c>
      <c r="D162" s="1">
        <v>403</v>
      </c>
      <c r="E162" s="1">
        <v>17</v>
      </c>
      <c r="F162" s="1">
        <v>14</v>
      </c>
    </row>
    <row r="163" ht="12.75" hidden="1"/>
    <row r="164" ht="12.75" hidden="1">
      <c r="B164" t="s">
        <v>14</v>
      </c>
    </row>
    <row r="165" ht="12.75" hidden="1">
      <c r="A165" s="17">
        <v>1</v>
      </c>
    </row>
    <row r="166" spans="1:2" ht="12.75" hidden="1">
      <c r="A166" s="11">
        <f>A165</f>
        <v>1</v>
      </c>
      <c r="B166" t="s">
        <v>18</v>
      </c>
    </row>
    <row r="167" ht="12.75" hidden="1"/>
    <row r="168" spans="1:6" ht="12.75" hidden="1">
      <c r="A168" s="11">
        <v>4</v>
      </c>
      <c r="B168" s="2" t="s">
        <v>15</v>
      </c>
      <c r="C168" s="2" t="s">
        <v>7</v>
      </c>
      <c r="D168" s="2" t="s">
        <v>8</v>
      </c>
      <c r="E168" s="2" t="s">
        <v>9</v>
      </c>
      <c r="F168" s="2" t="s">
        <v>10</v>
      </c>
    </row>
    <row r="169" spans="1:6" ht="12.75" hidden="1">
      <c r="A169">
        <v>1</v>
      </c>
      <c r="B169" s="4" t="s">
        <v>22</v>
      </c>
      <c r="C169" s="3"/>
      <c r="D169" s="3"/>
      <c r="E169" s="3"/>
      <c r="F169" s="3"/>
    </row>
    <row r="170" spans="1:6" ht="12.75" hidden="1">
      <c r="A170">
        <v>2</v>
      </c>
      <c r="B170">
        <v>350</v>
      </c>
      <c r="C170">
        <f aca="true" t="shared" si="6" ref="C170:F172">IF($A$166=1,C160,C180)</f>
        <v>2.85</v>
      </c>
      <c r="D170">
        <f t="shared" si="6"/>
        <v>341</v>
      </c>
      <c r="E170">
        <f t="shared" si="6"/>
        <v>14</v>
      </c>
      <c r="F170">
        <f t="shared" si="6"/>
        <v>11</v>
      </c>
    </row>
    <row r="171" spans="1:6" ht="12.75" hidden="1">
      <c r="A171">
        <v>3</v>
      </c>
      <c r="B171">
        <v>400</v>
      </c>
      <c r="C171">
        <f t="shared" si="6"/>
        <v>3.15</v>
      </c>
      <c r="D171">
        <f t="shared" si="6"/>
        <v>373</v>
      </c>
      <c r="E171">
        <f t="shared" si="6"/>
        <v>15</v>
      </c>
      <c r="F171">
        <f t="shared" si="6"/>
        <v>13</v>
      </c>
    </row>
    <row r="172" spans="1:6" ht="12.75" hidden="1">
      <c r="A172">
        <v>4</v>
      </c>
      <c r="B172" s="1">
        <v>450</v>
      </c>
      <c r="C172">
        <f t="shared" si="6"/>
        <v>3.44</v>
      </c>
      <c r="D172">
        <f t="shared" si="6"/>
        <v>403</v>
      </c>
      <c r="E172">
        <f t="shared" si="6"/>
        <v>17</v>
      </c>
      <c r="F172">
        <f t="shared" si="6"/>
        <v>14</v>
      </c>
    </row>
    <row r="173" ht="12.75" hidden="1">
      <c r="B173" t="s">
        <v>16</v>
      </c>
    </row>
    <row r="174" ht="12.75" hidden="1"/>
    <row r="175" ht="12.75" hidden="1">
      <c r="A175" t="s">
        <v>72</v>
      </c>
    </row>
    <row r="176" ht="12.75" hidden="1">
      <c r="B176" t="s">
        <v>17</v>
      </c>
    </row>
    <row r="177" ht="12.75" hidden="1"/>
    <row r="178" spans="1:6" ht="12.75" hidden="1">
      <c r="A178" s="16"/>
      <c r="B178" s="2" t="s">
        <v>15</v>
      </c>
      <c r="C178" s="2" t="s">
        <v>7</v>
      </c>
      <c r="D178" s="2" t="s">
        <v>8</v>
      </c>
      <c r="E178" s="2" t="s">
        <v>9</v>
      </c>
      <c r="F178" s="2" t="s">
        <v>10</v>
      </c>
    </row>
    <row r="179" spans="1:6" ht="12.75" hidden="1">
      <c r="A179">
        <v>1</v>
      </c>
      <c r="B179" s="7" t="s">
        <v>71</v>
      </c>
      <c r="C179" s="3"/>
      <c r="D179" s="3"/>
      <c r="E179" s="3"/>
      <c r="F179" s="3"/>
    </row>
    <row r="180" spans="1:6" ht="12.75" hidden="1">
      <c r="A180">
        <v>2</v>
      </c>
      <c r="B180">
        <v>350</v>
      </c>
      <c r="C180">
        <v>3.71</v>
      </c>
      <c r="D180">
        <v>642</v>
      </c>
      <c r="E180">
        <v>23</v>
      </c>
      <c r="F180">
        <v>16</v>
      </c>
    </row>
    <row r="181" spans="1:6" ht="12.75" hidden="1">
      <c r="A181">
        <v>3</v>
      </c>
      <c r="B181">
        <v>400</v>
      </c>
      <c r="C181">
        <v>4.1</v>
      </c>
      <c r="D181">
        <v>702</v>
      </c>
      <c r="E181">
        <v>26</v>
      </c>
      <c r="F181">
        <v>18</v>
      </c>
    </row>
    <row r="182" spans="1:6" ht="12.75" hidden="1">
      <c r="A182">
        <v>4</v>
      </c>
      <c r="B182" s="1">
        <v>450</v>
      </c>
      <c r="C182" s="1">
        <v>4.47</v>
      </c>
      <c r="D182" s="1">
        <v>763</v>
      </c>
      <c r="E182" s="1">
        <v>29</v>
      </c>
      <c r="F182" s="1">
        <v>20</v>
      </c>
    </row>
    <row r="183" ht="12.75" hidden="1">
      <c r="B183" t="s">
        <v>16</v>
      </c>
    </row>
    <row r="184" ht="12.75" hidden="1"/>
    <row r="185" ht="12.75" hidden="1"/>
    <row r="186" ht="12.75" hidden="1">
      <c r="B186" t="s">
        <v>19</v>
      </c>
    </row>
    <row r="187" ht="12.75" hidden="1"/>
    <row r="188" spans="1:6" ht="12.75" hidden="1">
      <c r="A188" s="11">
        <v>3</v>
      </c>
      <c r="B188" s="2" t="s">
        <v>20</v>
      </c>
      <c r="C188" s="2" t="s">
        <v>7</v>
      </c>
      <c r="D188" s="2" t="s">
        <v>8</v>
      </c>
      <c r="E188" s="2" t="s">
        <v>9</v>
      </c>
      <c r="F188" s="2" t="s">
        <v>10</v>
      </c>
    </row>
    <row r="189" spans="1:6" ht="12.75" hidden="1">
      <c r="A189">
        <v>1</v>
      </c>
      <c r="B189" s="4" t="s">
        <v>21</v>
      </c>
      <c r="C189" s="3"/>
      <c r="D189" s="3"/>
      <c r="E189" s="3"/>
      <c r="F189" s="3"/>
    </row>
    <row r="190" spans="1:6" ht="12.75" hidden="1">
      <c r="A190">
        <v>2</v>
      </c>
      <c r="B190">
        <v>2.5</v>
      </c>
      <c r="C190">
        <v>0.26</v>
      </c>
      <c r="D190">
        <v>72</v>
      </c>
      <c r="E190">
        <v>2.4</v>
      </c>
      <c r="F190">
        <v>1.65</v>
      </c>
    </row>
    <row r="191" spans="1:6" ht="12.75" hidden="1">
      <c r="A191">
        <v>3</v>
      </c>
      <c r="B191">
        <v>3</v>
      </c>
      <c r="C191">
        <v>0.282</v>
      </c>
      <c r="D191">
        <v>77</v>
      </c>
      <c r="E191">
        <v>2.5</v>
      </c>
      <c r="F191">
        <v>1.7</v>
      </c>
    </row>
    <row r="192" spans="1:6" ht="12.75" hidden="1">
      <c r="A192">
        <v>4</v>
      </c>
      <c r="B192">
        <v>3.5</v>
      </c>
      <c r="C192">
        <v>0.304</v>
      </c>
      <c r="D192">
        <v>82</v>
      </c>
      <c r="E192">
        <v>2.6</v>
      </c>
      <c r="F192">
        <v>1.75</v>
      </c>
    </row>
    <row r="193" spans="1:6" ht="12.75" hidden="1">
      <c r="A193">
        <v>5</v>
      </c>
      <c r="B193">
        <v>4</v>
      </c>
      <c r="C193">
        <v>0.326</v>
      </c>
      <c r="D193">
        <v>87</v>
      </c>
      <c r="E193">
        <v>2.7</v>
      </c>
      <c r="F193">
        <v>1.8</v>
      </c>
    </row>
    <row r="194" spans="1:6" ht="12.75" hidden="1">
      <c r="A194">
        <v>6</v>
      </c>
      <c r="B194">
        <v>4.5</v>
      </c>
      <c r="C194">
        <v>0.344</v>
      </c>
      <c r="D194">
        <v>92</v>
      </c>
      <c r="E194">
        <v>2.8</v>
      </c>
      <c r="F194">
        <v>1.85</v>
      </c>
    </row>
    <row r="195" spans="1:6" ht="12.75" hidden="1">
      <c r="A195">
        <v>7</v>
      </c>
      <c r="B195">
        <v>5</v>
      </c>
      <c r="C195">
        <v>0.365</v>
      </c>
      <c r="D195">
        <v>98</v>
      </c>
      <c r="E195">
        <v>2.9</v>
      </c>
      <c r="F195">
        <v>1.9</v>
      </c>
    </row>
    <row r="196" spans="1:6" ht="12.75" hidden="1">
      <c r="A196">
        <v>8</v>
      </c>
      <c r="B196">
        <v>5.5</v>
      </c>
      <c r="C196">
        <v>0.387</v>
      </c>
      <c r="D196">
        <v>103</v>
      </c>
      <c r="E196">
        <v>3</v>
      </c>
      <c r="F196">
        <v>2</v>
      </c>
    </row>
    <row r="197" spans="1:6" ht="12.75" hidden="1">
      <c r="A197">
        <v>9</v>
      </c>
      <c r="B197" s="1">
        <v>6</v>
      </c>
      <c r="C197" s="1">
        <v>0.41</v>
      </c>
      <c r="D197" s="1">
        <v>108</v>
      </c>
      <c r="E197" s="1">
        <v>3.1</v>
      </c>
      <c r="F197" s="1">
        <v>2.05</v>
      </c>
    </row>
    <row r="198" ht="12.75" hidden="1">
      <c r="B198" t="s">
        <v>16</v>
      </c>
    </row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</sheetData>
  <sheetProtection password="DC5F" sheet="1" objects="1" scenarios="1"/>
  <mergeCells count="25">
    <mergeCell ref="A82:A84"/>
    <mergeCell ref="F78:G78"/>
    <mergeCell ref="A78:A79"/>
    <mergeCell ref="B84:C84"/>
    <mergeCell ref="B70:C70"/>
    <mergeCell ref="B73:C73"/>
    <mergeCell ref="B72:C72"/>
    <mergeCell ref="B86:C86"/>
    <mergeCell ref="B87:C87"/>
    <mergeCell ref="B85:C85"/>
    <mergeCell ref="B83:C83"/>
    <mergeCell ref="A64:A65"/>
    <mergeCell ref="B80:C80"/>
    <mergeCell ref="B81:C81"/>
    <mergeCell ref="B82:C82"/>
    <mergeCell ref="B78:C79"/>
    <mergeCell ref="B71:C71"/>
    <mergeCell ref="A67:A69"/>
    <mergeCell ref="B67:C67"/>
    <mergeCell ref="B68:C68"/>
    <mergeCell ref="B69:C69"/>
    <mergeCell ref="F64:G64"/>
    <mergeCell ref="B64:C64"/>
    <mergeCell ref="B65:C65"/>
    <mergeCell ref="B66:C66"/>
  </mergeCells>
  <printOptions/>
  <pageMargins left="0.7874015748031497" right="0.7874015748031497" top="0.6692913385826772" bottom="0.984251968503937" header="0.5118110236220472" footer="0.5118110236220472"/>
  <pageSetup blackAndWhite="1" horizontalDpi="180" verticalDpi="18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showGridLines="0" zoomScalePageLayoutView="0" workbookViewId="0" topLeftCell="B1">
      <pane ySplit="6" topLeftCell="A12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2.8515625" style="0" hidden="1" customWidth="1"/>
  </cols>
  <sheetData>
    <row r="1" ht="12.75">
      <c r="B1" s="12" t="s">
        <v>23</v>
      </c>
    </row>
    <row r="2" spans="1:8" ht="12.75" hidden="1">
      <c r="A2">
        <v>1</v>
      </c>
      <c r="B2" s="11">
        <v>4</v>
      </c>
      <c r="C2" s="11">
        <v>3</v>
      </c>
      <c r="D2" s="11">
        <v>2</v>
      </c>
      <c r="E2" s="11">
        <v>1</v>
      </c>
      <c r="F2" s="11">
        <v>1</v>
      </c>
      <c r="G2" s="11">
        <v>1</v>
      </c>
      <c r="H2" s="11">
        <v>9</v>
      </c>
    </row>
    <row r="3" spans="1:8" ht="12.75" hidden="1">
      <c r="A3">
        <v>1</v>
      </c>
      <c r="B3" s="11">
        <v>18</v>
      </c>
      <c r="C3" s="11">
        <v>3</v>
      </c>
      <c r="D3" s="11">
        <v>11</v>
      </c>
      <c r="E3" s="11">
        <v>1</v>
      </c>
      <c r="F3" s="11">
        <v>1</v>
      </c>
      <c r="G3" s="11">
        <v>1</v>
      </c>
      <c r="H3" s="11">
        <v>1</v>
      </c>
    </row>
    <row r="6" spans="2:7" s="5" customFormat="1" ht="12.75">
      <c r="B6" s="13" t="s">
        <v>24</v>
      </c>
      <c r="C6" s="13"/>
      <c r="D6" s="14" t="s">
        <v>7</v>
      </c>
      <c r="E6" s="14" t="s">
        <v>8</v>
      </c>
      <c r="F6" s="14" t="s">
        <v>9</v>
      </c>
      <c r="G6" s="14" t="s">
        <v>10</v>
      </c>
    </row>
    <row r="7" spans="1:7" s="5" customFormat="1" ht="12.75">
      <c r="A7" s="5">
        <v>1</v>
      </c>
      <c r="B7" s="6" t="s">
        <v>38</v>
      </c>
      <c r="C7" s="6"/>
      <c r="D7" s="9"/>
      <c r="E7" s="9"/>
      <c r="F7" s="9"/>
      <c r="G7" s="9"/>
    </row>
    <row r="8" spans="1:7" ht="12.75">
      <c r="A8">
        <v>2</v>
      </c>
      <c r="B8" s="10" t="s">
        <v>25</v>
      </c>
      <c r="C8" s="10"/>
      <c r="D8" s="10">
        <v>18.1</v>
      </c>
      <c r="E8" s="10">
        <v>2.2</v>
      </c>
      <c r="F8" s="10">
        <v>0.1</v>
      </c>
      <c r="G8" s="10">
        <v>0.06</v>
      </c>
    </row>
    <row r="9" spans="1:7" ht="12.75">
      <c r="A9">
        <v>3</v>
      </c>
      <c r="B9" s="10" t="s">
        <v>26</v>
      </c>
      <c r="C9" s="10"/>
      <c r="D9" s="10">
        <v>80</v>
      </c>
      <c r="E9" s="10">
        <v>9.3</v>
      </c>
      <c r="F9" s="10">
        <v>0.02</v>
      </c>
      <c r="G9" s="10">
        <v>0.33</v>
      </c>
    </row>
    <row r="10" spans="1:7" ht="12.75">
      <c r="A10">
        <v>4</v>
      </c>
      <c r="B10" s="10" t="s">
        <v>27</v>
      </c>
      <c r="C10" s="10"/>
      <c r="D10" s="10">
        <v>73</v>
      </c>
      <c r="E10" s="10">
        <v>45</v>
      </c>
      <c r="F10" s="10">
        <v>0.32</v>
      </c>
      <c r="G10" s="10">
        <v>0.67</v>
      </c>
    </row>
    <row r="11" spans="1:7" ht="12.75">
      <c r="A11">
        <v>5</v>
      </c>
      <c r="B11" s="10" t="s">
        <v>28</v>
      </c>
      <c r="C11" s="10"/>
      <c r="D11" s="10">
        <v>63</v>
      </c>
      <c r="E11" s="10">
        <v>16</v>
      </c>
      <c r="F11" s="10">
        <v>0.14</v>
      </c>
      <c r="G11" s="10">
        <v>1.24</v>
      </c>
    </row>
    <row r="12" spans="1:7" ht="12.75">
      <c r="A12">
        <v>6</v>
      </c>
      <c r="B12" s="10" t="s">
        <v>29</v>
      </c>
      <c r="C12" s="10"/>
      <c r="D12" s="10">
        <v>61.9</v>
      </c>
      <c r="E12" s="10">
        <v>23.3</v>
      </c>
      <c r="F12" s="10">
        <v>0.29</v>
      </c>
      <c r="G12" s="10">
        <v>0.48</v>
      </c>
    </row>
    <row r="13" spans="1:7" ht="12.75">
      <c r="A13">
        <v>7</v>
      </c>
      <c r="B13" s="10" t="s">
        <v>30</v>
      </c>
      <c r="C13" s="10"/>
      <c r="D13" s="10">
        <v>43</v>
      </c>
      <c r="E13" s="10">
        <v>14.25</v>
      </c>
      <c r="F13" s="10">
        <v>1.7</v>
      </c>
      <c r="G13" s="10">
        <v>1.41</v>
      </c>
    </row>
    <row r="14" spans="1:7" ht="12.75">
      <c r="A14">
        <v>8</v>
      </c>
      <c r="B14" s="10" t="s">
        <v>31</v>
      </c>
      <c r="C14" s="10"/>
      <c r="D14" s="10">
        <v>18</v>
      </c>
      <c r="E14" s="10">
        <v>4.4</v>
      </c>
      <c r="F14" s="10">
        <v>0.27</v>
      </c>
      <c r="G14" s="10">
        <v>0.09</v>
      </c>
    </row>
    <row r="15" spans="1:7" ht="12.75">
      <c r="A15">
        <v>9</v>
      </c>
      <c r="B15" s="10" t="s">
        <v>32</v>
      </c>
      <c r="C15" s="10"/>
      <c r="D15" s="10">
        <v>0</v>
      </c>
      <c r="E15" s="10">
        <v>0</v>
      </c>
      <c r="F15" s="10">
        <v>38</v>
      </c>
      <c r="G15" s="10">
        <v>0</v>
      </c>
    </row>
    <row r="16" spans="1:7" ht="12.75">
      <c r="A16">
        <v>10</v>
      </c>
      <c r="B16" s="10" t="s">
        <v>33</v>
      </c>
      <c r="C16" s="10"/>
      <c r="D16" s="10">
        <v>13.4</v>
      </c>
      <c r="E16" s="10">
        <v>1.2</v>
      </c>
      <c r="F16" s="10">
        <v>0.12</v>
      </c>
      <c r="G16" s="10">
        <v>0.07</v>
      </c>
    </row>
    <row r="17" spans="1:7" ht="12.75">
      <c r="A17">
        <v>11</v>
      </c>
      <c r="B17" s="10" t="s">
        <v>34</v>
      </c>
      <c r="C17" s="10"/>
      <c r="D17" s="10">
        <v>11.9</v>
      </c>
      <c r="E17" s="10">
        <v>1.1</v>
      </c>
      <c r="F17" s="10">
        <v>0.12</v>
      </c>
      <c r="G17" s="10">
        <v>0.07</v>
      </c>
    </row>
    <row r="18" spans="1:7" ht="12.75">
      <c r="A18">
        <v>12</v>
      </c>
      <c r="B18" s="10" t="s">
        <v>35</v>
      </c>
      <c r="C18" s="10"/>
      <c r="D18" s="10">
        <v>0</v>
      </c>
      <c r="E18" s="10">
        <v>280</v>
      </c>
      <c r="F18" s="10">
        <v>0</v>
      </c>
      <c r="G18" s="10">
        <v>0</v>
      </c>
    </row>
    <row r="19" spans="1:7" ht="12.75">
      <c r="A19">
        <v>13</v>
      </c>
      <c r="B19" s="10" t="s">
        <v>73</v>
      </c>
      <c r="C19" s="10"/>
      <c r="D19" s="10">
        <v>61.9</v>
      </c>
      <c r="E19" s="10">
        <v>17.7</v>
      </c>
      <c r="F19" s="10">
        <v>2.36</v>
      </c>
      <c r="G19" s="10">
        <v>0.23</v>
      </c>
    </row>
    <row r="20" spans="1:7" ht="12.75">
      <c r="A20">
        <v>14</v>
      </c>
      <c r="B20" s="10" t="s">
        <v>74</v>
      </c>
      <c r="C20" s="10"/>
      <c r="D20" s="10">
        <v>12.5</v>
      </c>
      <c r="E20" s="10">
        <v>1.3</v>
      </c>
      <c r="F20" s="10">
        <v>0.13</v>
      </c>
      <c r="G20" s="10">
        <v>0.1</v>
      </c>
    </row>
    <row r="21" spans="1:7" ht="12.75">
      <c r="A21">
        <v>15</v>
      </c>
      <c r="B21" s="10" t="s">
        <v>75</v>
      </c>
      <c r="C21" s="10"/>
      <c r="D21" s="10">
        <v>14.9</v>
      </c>
      <c r="E21" s="10">
        <v>1.9</v>
      </c>
      <c r="F21" s="10">
        <v>0.08</v>
      </c>
      <c r="G21" s="10">
        <v>0.07</v>
      </c>
    </row>
    <row r="22" spans="1:7" ht="12.75">
      <c r="A22">
        <v>16</v>
      </c>
      <c r="B22" s="10" t="s">
        <v>76</v>
      </c>
      <c r="C22" s="10"/>
      <c r="D22" s="10">
        <v>12.9</v>
      </c>
      <c r="E22" s="10">
        <v>1.3</v>
      </c>
      <c r="F22" s="10">
        <v>0.09</v>
      </c>
      <c r="G22" s="10">
        <v>0.07</v>
      </c>
    </row>
    <row r="23" spans="1:7" ht="12.75">
      <c r="A23">
        <v>17</v>
      </c>
      <c r="B23" s="10" t="s">
        <v>77</v>
      </c>
      <c r="C23" s="10"/>
      <c r="D23" s="10">
        <v>44.8</v>
      </c>
      <c r="E23" s="10">
        <v>5</v>
      </c>
      <c r="F23" s="10">
        <v>0.3</v>
      </c>
      <c r="G23" s="10">
        <v>0.09</v>
      </c>
    </row>
    <row r="24" spans="1:7" ht="12.75">
      <c r="A24">
        <v>18</v>
      </c>
      <c r="B24" s="10" t="s">
        <v>79</v>
      </c>
      <c r="C24" s="10"/>
      <c r="D24" s="10">
        <v>67</v>
      </c>
      <c r="E24" s="10">
        <v>36</v>
      </c>
      <c r="F24" s="10">
        <v>0.16</v>
      </c>
      <c r="G24" s="10">
        <v>1.09</v>
      </c>
    </row>
    <row r="25" spans="1:7" ht="12.75">
      <c r="A25">
        <v>19</v>
      </c>
      <c r="B25" s="10" t="s">
        <v>80</v>
      </c>
      <c r="C25" s="10"/>
      <c r="D25" s="10">
        <v>76</v>
      </c>
      <c r="E25" s="10">
        <v>10</v>
      </c>
      <c r="F25" s="10">
        <v>0.22</v>
      </c>
      <c r="G25" s="10">
        <v>0.16</v>
      </c>
    </row>
    <row r="26" spans="1:7" ht="12.75">
      <c r="A26">
        <v>20</v>
      </c>
      <c r="B26" s="10"/>
      <c r="C26" s="10"/>
      <c r="D26" s="10"/>
      <c r="E26" s="10"/>
      <c r="F26" s="10"/>
      <c r="G26" s="10"/>
    </row>
    <row r="27" spans="1:7" ht="12.75">
      <c r="A27">
        <v>21</v>
      </c>
      <c r="B27" s="10"/>
      <c r="C27" s="10"/>
      <c r="D27" s="10"/>
      <c r="E27" s="10"/>
      <c r="F27" s="10"/>
      <c r="G27" s="10"/>
    </row>
    <row r="28" spans="1:7" ht="12.75">
      <c r="A28">
        <v>22</v>
      </c>
      <c r="B28" s="10"/>
      <c r="C28" s="10"/>
      <c r="D28" s="10"/>
      <c r="E28" s="10"/>
      <c r="F28" s="10"/>
      <c r="G28" s="10"/>
    </row>
    <row r="29" spans="1:7" ht="12.75">
      <c r="A29">
        <v>23</v>
      </c>
      <c r="B29" s="10"/>
      <c r="C29" s="10"/>
      <c r="D29" s="10"/>
      <c r="E29" s="10"/>
      <c r="F29" s="10"/>
      <c r="G29" s="10"/>
    </row>
    <row r="30" spans="1:7" ht="12.75">
      <c r="A30">
        <v>24</v>
      </c>
      <c r="B30" s="10"/>
      <c r="C30" s="10"/>
      <c r="D30" s="10"/>
      <c r="E30" s="10"/>
      <c r="F30" s="10"/>
      <c r="G30" s="10"/>
    </row>
    <row r="31" spans="1:7" ht="12.75">
      <c r="A31">
        <v>25</v>
      </c>
      <c r="B31" s="10"/>
      <c r="C31" s="10"/>
      <c r="D31" s="10"/>
      <c r="E31" s="10"/>
      <c r="F31" s="10"/>
      <c r="G31" s="10"/>
    </row>
    <row r="32" spans="1:7" ht="12.75">
      <c r="A32">
        <v>26</v>
      </c>
      <c r="B32" s="10"/>
      <c r="C32" s="10"/>
      <c r="D32" s="10"/>
      <c r="E32" s="10"/>
      <c r="F32" s="10"/>
      <c r="G32" s="10"/>
    </row>
    <row r="33" spans="1:7" ht="12.75">
      <c r="A33">
        <v>27</v>
      </c>
      <c r="B33" s="10"/>
      <c r="C33" s="10"/>
      <c r="D33" s="10"/>
      <c r="E33" s="10"/>
      <c r="F33" s="10"/>
      <c r="G33" s="10"/>
    </row>
    <row r="34" spans="1:7" ht="12.75">
      <c r="A34">
        <v>28</v>
      </c>
      <c r="B34" s="10"/>
      <c r="C34" s="10"/>
      <c r="D34" s="10"/>
      <c r="E34" s="10"/>
      <c r="F34" s="10"/>
      <c r="G34" s="10"/>
    </row>
    <row r="35" spans="1:7" ht="12.75">
      <c r="A35">
        <v>29</v>
      </c>
      <c r="B35" s="10"/>
      <c r="C35" s="10"/>
      <c r="D35" s="10"/>
      <c r="E35" s="10"/>
      <c r="F35" s="10"/>
      <c r="G35" s="10"/>
    </row>
    <row r="36" spans="1:7" ht="12.75">
      <c r="A36">
        <v>30</v>
      </c>
      <c r="B36" s="10"/>
      <c r="C36" s="10"/>
      <c r="D36" s="10"/>
      <c r="E36" s="10"/>
      <c r="F36" s="10"/>
      <c r="G36" s="10"/>
    </row>
    <row r="37" spans="1:7" ht="12.75">
      <c r="A37">
        <v>31</v>
      </c>
      <c r="B37" s="10"/>
      <c r="C37" s="10"/>
      <c r="D37" s="10"/>
      <c r="E37" s="10"/>
      <c r="F37" s="10"/>
      <c r="G37" s="10"/>
    </row>
    <row r="38" spans="1:7" ht="12.75">
      <c r="A38">
        <v>32</v>
      </c>
      <c r="B38" s="10"/>
      <c r="C38" s="10"/>
      <c r="D38" s="10"/>
      <c r="E38" s="10"/>
      <c r="F38" s="10"/>
      <c r="G38" s="10"/>
    </row>
    <row r="39" spans="1:7" ht="12.75">
      <c r="A39">
        <v>33</v>
      </c>
      <c r="B39" s="10"/>
      <c r="C39" s="10"/>
      <c r="D39" s="10"/>
      <c r="E39" s="10"/>
      <c r="F39" s="10"/>
      <c r="G39" s="10"/>
    </row>
    <row r="40" spans="1:7" ht="12.75">
      <c r="A40">
        <v>34</v>
      </c>
      <c r="B40" s="10"/>
      <c r="C40" s="10"/>
      <c r="D40" s="10"/>
      <c r="E40" s="10"/>
      <c r="F40" s="10"/>
      <c r="G40" s="10"/>
    </row>
    <row r="41" spans="1:7" ht="12.75">
      <c r="A41">
        <v>35</v>
      </c>
      <c r="B41" s="10"/>
      <c r="C41" s="10"/>
      <c r="D41" s="10"/>
      <c r="E41" s="10"/>
      <c r="F41" s="10"/>
      <c r="G41" s="10"/>
    </row>
    <row r="42" spans="1:7" ht="12.75">
      <c r="A42">
        <v>36</v>
      </c>
      <c r="B42" s="10"/>
      <c r="C42" s="10"/>
      <c r="D42" s="10"/>
      <c r="E42" s="10"/>
      <c r="F42" s="10"/>
      <c r="G42" s="10"/>
    </row>
    <row r="43" spans="1:7" ht="12.75">
      <c r="A43">
        <v>37</v>
      </c>
      <c r="B43" s="10"/>
      <c r="C43" s="10"/>
      <c r="D43" s="10"/>
      <c r="E43" s="10"/>
      <c r="F43" s="10"/>
      <c r="G43" s="10"/>
    </row>
    <row r="44" spans="1:7" ht="12.75">
      <c r="A44">
        <v>38</v>
      </c>
      <c r="B44" s="10"/>
      <c r="C44" s="10"/>
      <c r="D44" s="10"/>
      <c r="E44" s="10"/>
      <c r="F44" s="10"/>
      <c r="G44" s="10"/>
    </row>
    <row r="45" spans="1:7" ht="12.75">
      <c r="A45">
        <v>39</v>
      </c>
      <c r="B45" s="10"/>
      <c r="C45" s="10"/>
      <c r="D45" s="10"/>
      <c r="E45" s="10"/>
      <c r="F45" s="10"/>
      <c r="G45" s="10"/>
    </row>
    <row r="46" spans="1:7" ht="12.75">
      <c r="A46">
        <v>40</v>
      </c>
      <c r="B46" s="10"/>
      <c r="C46" s="10"/>
      <c r="D46" s="10"/>
      <c r="E46" s="10"/>
      <c r="F46" s="10"/>
      <c r="G46" s="10"/>
    </row>
    <row r="47" spans="1:7" ht="12.75">
      <c r="A47">
        <v>41</v>
      </c>
      <c r="B47" s="10"/>
      <c r="C47" s="10"/>
      <c r="D47" s="10"/>
      <c r="E47" s="10"/>
      <c r="F47" s="10"/>
      <c r="G47" s="10"/>
    </row>
    <row r="48" spans="1:7" ht="12.75">
      <c r="A48">
        <v>42</v>
      </c>
      <c r="B48" s="10"/>
      <c r="C48" s="10"/>
      <c r="D48" s="10"/>
      <c r="E48" s="10"/>
      <c r="F48" s="10"/>
      <c r="G48" s="10"/>
    </row>
    <row r="49" spans="1:7" ht="12.75">
      <c r="A49">
        <v>43</v>
      </c>
      <c r="B49" s="10"/>
      <c r="C49" s="10"/>
      <c r="D49" s="10"/>
      <c r="E49" s="10"/>
      <c r="F49" s="10"/>
      <c r="G49" s="10"/>
    </row>
    <row r="50" spans="1:7" ht="12.75">
      <c r="A50">
        <v>44</v>
      </c>
      <c r="B50" s="10"/>
      <c r="C50" s="10"/>
      <c r="D50" s="10"/>
      <c r="E50" s="10"/>
      <c r="F50" s="10"/>
      <c r="G50" s="10"/>
    </row>
    <row r="51" spans="1:7" ht="12.75">
      <c r="A51">
        <v>45</v>
      </c>
      <c r="B51" s="10"/>
      <c r="C51" s="10"/>
      <c r="D51" s="10"/>
      <c r="E51" s="10"/>
      <c r="F51" s="10"/>
      <c r="G51" s="10"/>
    </row>
    <row r="52" spans="1:7" ht="12.75">
      <c r="A52">
        <v>46</v>
      </c>
      <c r="B52" s="10"/>
      <c r="C52" s="10"/>
      <c r="D52" s="10"/>
      <c r="E52" s="10"/>
      <c r="F52" s="10"/>
      <c r="G52" s="10"/>
    </row>
    <row r="53" spans="1:7" ht="12.75">
      <c r="A53">
        <v>47</v>
      </c>
      <c r="B53" s="10"/>
      <c r="C53" s="10"/>
      <c r="D53" s="10"/>
      <c r="E53" s="10"/>
      <c r="F53" s="10"/>
      <c r="G53" s="10"/>
    </row>
    <row r="54" spans="1:7" ht="12.75">
      <c r="A54">
        <v>48</v>
      </c>
      <c r="B54" s="10"/>
      <c r="C54" s="10"/>
      <c r="D54" s="10"/>
      <c r="E54" s="10"/>
      <c r="F54" s="10"/>
      <c r="G54" s="10"/>
    </row>
    <row r="55" spans="1:7" ht="12.75">
      <c r="A55">
        <v>49</v>
      </c>
      <c r="B55" s="10"/>
      <c r="C55" s="10"/>
      <c r="D55" s="10"/>
      <c r="E55" s="10"/>
      <c r="F55" s="10"/>
      <c r="G55" s="10"/>
    </row>
    <row r="56" spans="1:7" ht="12.75">
      <c r="A56">
        <v>50</v>
      </c>
      <c r="B56" s="10"/>
      <c r="C56" s="10"/>
      <c r="D56" s="10"/>
      <c r="E56" s="10"/>
      <c r="F56" s="10"/>
      <c r="G56" s="10"/>
    </row>
    <row r="57" spans="1:7" ht="12.75">
      <c r="A57">
        <v>51</v>
      </c>
      <c r="B57" s="10"/>
      <c r="C57" s="10"/>
      <c r="D57" s="10"/>
      <c r="E57" s="10"/>
      <c r="F57" s="10"/>
      <c r="G57" s="10"/>
    </row>
    <row r="58" spans="1:7" ht="12.75">
      <c r="A58">
        <v>52</v>
      </c>
      <c r="B58" s="10"/>
      <c r="C58" s="10"/>
      <c r="D58" s="10"/>
      <c r="E58" s="10"/>
      <c r="F58" s="10"/>
      <c r="G58" s="10"/>
    </row>
    <row r="59" spans="1:7" ht="12.75">
      <c r="A59">
        <v>53</v>
      </c>
      <c r="B59" s="10"/>
      <c r="C59" s="10"/>
      <c r="D59" s="10"/>
      <c r="E59" s="10"/>
      <c r="F59" s="10"/>
      <c r="G59" s="10"/>
    </row>
    <row r="60" spans="1:7" ht="12.75">
      <c r="A60">
        <v>54</v>
      </c>
      <c r="B60" s="10"/>
      <c r="C60" s="10"/>
      <c r="D60" s="10"/>
      <c r="E60" s="10"/>
      <c r="F60" s="10"/>
      <c r="G60" s="10"/>
    </row>
    <row r="61" spans="1:7" ht="12.75">
      <c r="A61">
        <v>55</v>
      </c>
      <c r="B61" s="10"/>
      <c r="C61" s="10"/>
      <c r="D61" s="10"/>
      <c r="E61" s="10"/>
      <c r="F61" s="10"/>
      <c r="G61" s="10"/>
    </row>
    <row r="62" spans="1:7" ht="12.75">
      <c r="A62">
        <v>56</v>
      </c>
      <c r="B62" s="10"/>
      <c r="C62" s="10"/>
      <c r="D62" s="10"/>
      <c r="E62" s="10"/>
      <c r="F62" s="10"/>
      <c r="G62" s="10"/>
    </row>
    <row r="63" spans="1:7" ht="12.75">
      <c r="A63">
        <v>57</v>
      </c>
      <c r="B63" s="10"/>
      <c r="C63" s="10"/>
      <c r="D63" s="10"/>
      <c r="E63" s="10"/>
      <c r="F63" s="10"/>
      <c r="G63" s="10"/>
    </row>
    <row r="64" spans="1:7" ht="12.75">
      <c r="A64">
        <v>58</v>
      </c>
      <c r="B64" s="10"/>
      <c r="C64" s="10"/>
      <c r="D64" s="10"/>
      <c r="E64" s="10"/>
      <c r="F64" s="10"/>
      <c r="G64" s="10"/>
    </row>
    <row r="65" spans="1:7" ht="12.75">
      <c r="A65">
        <v>59</v>
      </c>
      <c r="B65" s="10"/>
      <c r="C65" s="10"/>
      <c r="D65" s="10"/>
      <c r="E65" s="10"/>
      <c r="F65" s="10"/>
      <c r="G65" s="10"/>
    </row>
    <row r="66" spans="1:7" ht="12.75">
      <c r="A66">
        <v>60</v>
      </c>
      <c r="B66" s="10"/>
      <c r="C66" s="10"/>
      <c r="D66" s="10"/>
      <c r="E66" s="10"/>
      <c r="F66" s="10"/>
      <c r="G66" s="10"/>
    </row>
    <row r="67" spans="1:7" ht="12.75">
      <c r="A67">
        <v>61</v>
      </c>
      <c r="B67" s="10"/>
      <c r="C67" s="10"/>
      <c r="D67" s="10"/>
      <c r="E67" s="10"/>
      <c r="F67" s="10"/>
      <c r="G67" s="10"/>
    </row>
    <row r="68" spans="1:7" ht="12.75">
      <c r="A68">
        <v>62</v>
      </c>
      <c r="B68" s="10"/>
      <c r="C68" s="10"/>
      <c r="D68" s="10"/>
      <c r="E68" s="10"/>
      <c r="F68" s="10"/>
      <c r="G68" s="10"/>
    </row>
    <row r="69" spans="1:7" ht="12.75">
      <c r="A69">
        <v>63</v>
      </c>
      <c r="B69" s="10"/>
      <c r="C69" s="10"/>
      <c r="D69" s="10"/>
      <c r="E69" s="10"/>
      <c r="F69" s="10"/>
      <c r="G69" s="10"/>
    </row>
    <row r="70" spans="1:7" ht="12.75">
      <c r="A70">
        <v>64</v>
      </c>
      <c r="B70" s="10"/>
      <c r="C70" s="10"/>
      <c r="D70" s="10"/>
      <c r="E70" s="10"/>
      <c r="F70" s="10"/>
      <c r="G70" s="10"/>
    </row>
    <row r="71" spans="1:7" ht="12.75">
      <c r="A71">
        <v>65</v>
      </c>
      <c r="B71" s="10"/>
      <c r="C71" s="10"/>
      <c r="D71" s="10"/>
      <c r="E71" s="10"/>
      <c r="F71" s="10"/>
      <c r="G71" s="10"/>
    </row>
    <row r="72" spans="1:7" ht="12.75">
      <c r="A72">
        <v>66</v>
      </c>
      <c r="B72" s="10"/>
      <c r="C72" s="10"/>
      <c r="D72" s="10"/>
      <c r="E72" s="10"/>
      <c r="F72" s="10"/>
      <c r="G72" s="10"/>
    </row>
    <row r="73" spans="1:7" ht="12.75">
      <c r="A73">
        <v>67</v>
      </c>
      <c r="B73" s="10"/>
      <c r="C73" s="10"/>
      <c r="D73" s="10"/>
      <c r="E73" s="10"/>
      <c r="F73" s="10"/>
      <c r="G73" s="10"/>
    </row>
    <row r="74" spans="1:7" ht="12.75">
      <c r="A74">
        <v>68</v>
      </c>
      <c r="B74" s="10"/>
      <c r="C74" s="10"/>
      <c r="D74" s="10"/>
      <c r="E74" s="10"/>
      <c r="F74" s="10"/>
      <c r="G74" s="10"/>
    </row>
    <row r="75" spans="1:7" ht="12.75">
      <c r="A75">
        <v>69</v>
      </c>
      <c r="B75" s="10"/>
      <c r="C75" s="10"/>
      <c r="D75" s="10"/>
      <c r="E75" s="10"/>
      <c r="F75" s="10"/>
      <c r="G75" s="10"/>
    </row>
    <row r="76" spans="1:7" ht="12.75">
      <c r="A76">
        <v>70</v>
      </c>
      <c r="B76" s="10"/>
      <c r="C76" s="10"/>
      <c r="D76" s="10"/>
      <c r="E76" s="10"/>
      <c r="F76" s="10"/>
      <c r="G76" s="10"/>
    </row>
    <row r="77" spans="1:7" ht="12.75">
      <c r="A77">
        <v>71</v>
      </c>
      <c r="B77" s="10"/>
      <c r="C77" s="10"/>
      <c r="D77" s="10"/>
      <c r="E77" s="10"/>
      <c r="F77" s="10"/>
      <c r="G77" s="10"/>
    </row>
    <row r="78" spans="1:7" ht="12.75">
      <c r="A78">
        <v>72</v>
      </c>
      <c r="B78" s="10"/>
      <c r="C78" s="10"/>
      <c r="D78" s="10"/>
      <c r="E78" s="10"/>
      <c r="F78" s="10"/>
      <c r="G78" s="10"/>
    </row>
    <row r="79" spans="1:7" ht="12.75">
      <c r="A79">
        <v>73</v>
      </c>
      <c r="B79" s="10"/>
      <c r="C79" s="10"/>
      <c r="D79" s="10"/>
      <c r="E79" s="10"/>
      <c r="F79" s="10"/>
      <c r="G79" s="10"/>
    </row>
    <row r="80" spans="1:7" ht="12.75">
      <c r="A80">
        <v>74</v>
      </c>
      <c r="B80" s="10"/>
      <c r="C80" s="10"/>
      <c r="D80" s="10"/>
      <c r="E80" s="10"/>
      <c r="F80" s="10"/>
      <c r="G80" s="10"/>
    </row>
    <row r="81" spans="1:7" ht="12.75">
      <c r="A81">
        <v>75</v>
      </c>
      <c r="B81" s="10"/>
      <c r="C81" s="10"/>
      <c r="D81" s="10"/>
      <c r="E81" s="10"/>
      <c r="F81" s="10"/>
      <c r="G81" s="10"/>
    </row>
    <row r="82" spans="1:7" ht="12.75">
      <c r="A82">
        <v>76</v>
      </c>
      <c r="B82" s="10"/>
      <c r="C82" s="10"/>
      <c r="D82" s="10"/>
      <c r="E82" s="10"/>
      <c r="F82" s="10"/>
      <c r="G82" s="10"/>
    </row>
    <row r="83" spans="1:7" ht="12.75">
      <c r="A83">
        <v>77</v>
      </c>
      <c r="B83" s="10"/>
      <c r="C83" s="10"/>
      <c r="D83" s="10"/>
      <c r="E83" s="10"/>
      <c r="F83" s="10"/>
      <c r="G83" s="10"/>
    </row>
    <row r="84" spans="1:7" ht="12.75">
      <c r="A84">
        <v>78</v>
      </c>
      <c r="B84" s="10"/>
      <c r="C84" s="10"/>
      <c r="D84" s="10"/>
      <c r="E84" s="10"/>
      <c r="F84" s="10"/>
      <c r="G84" s="10"/>
    </row>
    <row r="85" spans="1:7" ht="12.75">
      <c r="A85">
        <v>79</v>
      </c>
      <c r="B85" s="10"/>
      <c r="C85" s="10"/>
      <c r="D85" s="10"/>
      <c r="E85" s="10"/>
      <c r="F85" s="10"/>
      <c r="G85" s="10"/>
    </row>
    <row r="86" spans="1:7" ht="12.75">
      <c r="A86">
        <v>80</v>
      </c>
      <c r="B86" s="10"/>
      <c r="C86" s="10"/>
      <c r="D86" s="10"/>
      <c r="E86" s="10"/>
      <c r="F86" s="10"/>
      <c r="G86" s="10"/>
    </row>
    <row r="87" spans="1:7" ht="12.75">
      <c r="A87">
        <v>81</v>
      </c>
      <c r="B87" s="10"/>
      <c r="C87" s="10"/>
      <c r="D87" s="10"/>
      <c r="E87" s="10"/>
      <c r="F87" s="10"/>
      <c r="G87" s="10"/>
    </row>
    <row r="88" spans="1:7" ht="12.75">
      <c r="A88">
        <v>82</v>
      </c>
      <c r="B88" s="10"/>
      <c r="C88" s="10"/>
      <c r="D88" s="10"/>
      <c r="E88" s="10"/>
      <c r="F88" s="10"/>
      <c r="G88" s="10"/>
    </row>
    <row r="89" spans="1:7" ht="12.75">
      <c r="A89">
        <v>83</v>
      </c>
      <c r="B89" s="10"/>
      <c r="C89" s="10"/>
      <c r="D89" s="10"/>
      <c r="E89" s="10"/>
      <c r="F89" s="10"/>
      <c r="G89" s="10"/>
    </row>
    <row r="90" spans="1:7" ht="12.75">
      <c r="A90">
        <v>84</v>
      </c>
      <c r="B90" s="10"/>
      <c r="C90" s="10"/>
      <c r="D90" s="10"/>
      <c r="E90" s="10"/>
      <c r="F90" s="10"/>
      <c r="G90" s="10"/>
    </row>
    <row r="91" spans="1:7" ht="12.75">
      <c r="A91">
        <v>85</v>
      </c>
      <c r="B91" s="10"/>
      <c r="C91" s="10"/>
      <c r="D91" s="10"/>
      <c r="E91" s="10"/>
      <c r="F91" s="10"/>
      <c r="G91" s="10"/>
    </row>
    <row r="92" spans="1:7" ht="12.75">
      <c r="A92">
        <v>86</v>
      </c>
      <c r="B92" s="10"/>
      <c r="C92" s="10"/>
      <c r="D92" s="10"/>
      <c r="E92" s="10"/>
      <c r="F92" s="10"/>
      <c r="G92" s="10"/>
    </row>
    <row r="93" spans="1:7" ht="12.75">
      <c r="A93">
        <v>87</v>
      </c>
      <c r="B93" s="10"/>
      <c r="C93" s="10"/>
      <c r="D93" s="10"/>
      <c r="E93" s="10"/>
      <c r="F93" s="10"/>
      <c r="G93" s="10"/>
    </row>
    <row r="94" spans="1:7" ht="12.75">
      <c r="A94">
        <v>88</v>
      </c>
      <c r="B94" s="10"/>
      <c r="C94" s="10"/>
      <c r="D94" s="10"/>
      <c r="E94" s="10"/>
      <c r="F94" s="10"/>
      <c r="G94" s="10"/>
    </row>
    <row r="95" spans="1:7" ht="12.75">
      <c r="A95">
        <v>89</v>
      </c>
      <c r="B95" s="10"/>
      <c r="C95" s="10"/>
      <c r="D95" s="10"/>
      <c r="E95" s="10"/>
      <c r="F95" s="10"/>
      <c r="G95" s="10"/>
    </row>
    <row r="96" spans="1:7" ht="12.75">
      <c r="A96">
        <v>90</v>
      </c>
      <c r="B96" s="10"/>
      <c r="C96" s="10"/>
      <c r="D96" s="10"/>
      <c r="E96" s="10"/>
      <c r="F96" s="10"/>
      <c r="G96" s="10"/>
    </row>
    <row r="97" spans="1:7" ht="12.75">
      <c r="A97">
        <v>91</v>
      </c>
      <c r="B97" s="10"/>
      <c r="C97" s="10"/>
      <c r="D97" s="10"/>
      <c r="E97" s="10"/>
      <c r="F97" s="10"/>
      <c r="G97" s="10"/>
    </row>
    <row r="98" spans="1:7" ht="12.75">
      <c r="A98">
        <v>92</v>
      </c>
      <c r="B98" s="10"/>
      <c r="C98" s="10"/>
      <c r="D98" s="10"/>
      <c r="E98" s="10"/>
      <c r="F98" s="10"/>
      <c r="G98" s="10"/>
    </row>
    <row r="99" spans="1:7" ht="12.75">
      <c r="A99">
        <v>93</v>
      </c>
      <c r="B99" s="10"/>
      <c r="C99" s="10"/>
      <c r="D99" s="10"/>
      <c r="E99" s="10"/>
      <c r="F99" s="10"/>
      <c r="G99" s="10"/>
    </row>
    <row r="100" spans="1:7" ht="12.75">
      <c r="A100">
        <v>94</v>
      </c>
      <c r="B100" s="10"/>
      <c r="C100" s="10"/>
      <c r="D100" s="10"/>
      <c r="E100" s="10"/>
      <c r="F100" s="10"/>
      <c r="G100" s="10"/>
    </row>
    <row r="101" ht="12.75">
      <c r="A101">
        <v>95</v>
      </c>
    </row>
    <row r="102" ht="12.75">
      <c r="A102">
        <v>96</v>
      </c>
    </row>
    <row r="103" ht="12.75">
      <c r="A103">
        <v>97</v>
      </c>
    </row>
    <row r="104" ht="12.75">
      <c r="A104">
        <v>98</v>
      </c>
    </row>
    <row r="105" ht="12.75">
      <c r="A105">
        <v>99</v>
      </c>
    </row>
    <row r="106" ht="12.75">
      <c r="A106">
        <v>100</v>
      </c>
    </row>
  </sheetData>
  <sheetProtection password="DC5F" sheet="1" objects="1" scenarios="1"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Wilson Cabral</dc:creator>
  <cp:keywords/>
  <dc:description/>
  <cp:lastModifiedBy>Fabia Gonzaga</cp:lastModifiedBy>
  <cp:lastPrinted>2003-10-08T16:07:21Z</cp:lastPrinted>
  <dcterms:created xsi:type="dcterms:W3CDTF">1999-05-15T22:57:21Z</dcterms:created>
  <dcterms:modified xsi:type="dcterms:W3CDTF">2012-10-22T14:16:39Z</dcterms:modified>
  <cp:category/>
  <cp:version/>
  <cp:contentType/>
  <cp:contentStatus/>
</cp:coreProperties>
</file>